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showInkAnnotation="0" codeName="ThisWorkbook" autoCompressPictures="0"/>
  <mc:AlternateContent xmlns:mc="http://schemas.openxmlformats.org/markup-compatibility/2006">
    <mc:Choice Requires="x15">
      <x15ac:absPath xmlns:x15ac="http://schemas.microsoft.com/office/spreadsheetml/2010/11/ac" url="/Users/ryuta/Downloads/"/>
    </mc:Choice>
  </mc:AlternateContent>
  <xr:revisionPtr revIDLastSave="0" documentId="13_ncr:1_{8DC18DC6-40DD-CD4B-9BE8-A6EDF3CF3BE3}" xr6:coauthVersionLast="47" xr6:coauthVersionMax="47" xr10:uidLastSave="{00000000-0000-0000-0000-000000000000}"/>
  <bookViews>
    <workbookView xWindow="0" yWindow="760" windowWidth="30240" windowHeight="17940" tabRatio="500" xr2:uid="{00000000-000D-0000-FFFF-FFFF00000000}"/>
  </bookViews>
  <sheets>
    <sheet name="弓具店" sheetId="1" r:id="rId1"/>
    <sheet name="弓具店一覧" sheetId="5" state="hidden" r:id="rId2"/>
    <sheet name="協賛data"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P4" i="7" l="1"/>
  <c r="Q4" i="7"/>
  <c r="R4" i="7"/>
  <c r="O4" i="7"/>
  <c r="G47" i="1"/>
  <c r="F45" i="1"/>
  <c r="C19" i="1" l="1"/>
  <c r="D5" i="7"/>
  <c r="A21" i="1"/>
  <c r="N16" i="5"/>
  <c r="N17" i="5"/>
  <c r="N18" i="5"/>
  <c r="N19" i="5"/>
  <c r="N20" i="5"/>
  <c r="N21" i="5"/>
  <c r="N22" i="5"/>
  <c r="N23" i="5"/>
  <c r="N24" i="5"/>
  <c r="N25" i="5"/>
  <c r="N26" i="5"/>
  <c r="N27" i="5"/>
  <c r="N28" i="5"/>
  <c r="N29" i="5"/>
  <c r="N30" i="5"/>
  <c r="N31" i="5"/>
  <c r="N32" i="5"/>
  <c r="N15" i="5"/>
  <c r="F8" i="1"/>
  <c r="F11" i="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3" i="5"/>
  <c r="A4" i="7"/>
  <c r="K4" i="7" s="1"/>
  <c r="M4" i="7" l="1"/>
  <c r="G9" i="1"/>
  <c r="F14" i="1"/>
  <c r="B19" i="1"/>
  <c r="G27" i="1"/>
  <c r="D19" i="1"/>
  <c r="D4" i="7" l="1"/>
  <c r="I19" i="1"/>
  <c r="G35" i="1" s="1"/>
  <c r="H19" i="1"/>
  <c r="G33" i="1" s="1"/>
  <c r="J19" i="1"/>
  <c r="G37" i="1" s="1"/>
  <c r="G19" i="1"/>
  <c r="G31" i="1" s="1"/>
  <c r="F19" i="1"/>
  <c r="F4" i="7" s="1"/>
  <c r="E19" i="1"/>
  <c r="E4" i="7" l="1"/>
  <c r="L4" i="7"/>
  <c r="G4" i="7"/>
  <c r="C4" i="7"/>
  <c r="H4" i="7"/>
  <c r="B4" i="7"/>
  <c r="I4" i="7"/>
</calcChain>
</file>

<file path=xl/sharedStrings.xml><?xml version="1.0" encoding="utf-8"?>
<sst xmlns="http://schemas.openxmlformats.org/spreadsheetml/2006/main" count="877" uniqueCount="532">
  <si>
    <t>郵便番号</t>
    <rPh sb="0" eb="4">
      <t>ユウビンバンゴウ</t>
    </rPh>
    <phoneticPr fontId="5"/>
  </si>
  <si>
    <t>住所</t>
    <rPh sb="0" eb="2">
      <t>ジュウショ</t>
    </rPh>
    <phoneticPr fontId="5"/>
  </si>
  <si>
    <t>TEL</t>
    <phoneticPr fontId="1"/>
  </si>
  <si>
    <t>FAX</t>
    <phoneticPr fontId="1"/>
  </si>
  <si>
    <t>訂正がある場合→</t>
    <rPh sb="0" eb="2">
      <t>テイセイ</t>
    </rPh>
    <rPh sb="5" eb="7">
      <t>バアイ</t>
    </rPh>
    <phoneticPr fontId="1"/>
  </si>
  <si>
    <t>メール</t>
    <phoneticPr fontId="1"/>
  </si>
  <si>
    <t>-</t>
    <phoneticPr fontId="1"/>
  </si>
  <si>
    <t>108-0073</t>
  </si>
  <si>
    <t>学校名</t>
  </si>
  <si>
    <t>郵便番号</t>
  </si>
  <si>
    <t>住所</t>
  </si>
  <si>
    <t>TEL</t>
  </si>
  <si>
    <t>FAX</t>
  </si>
  <si>
    <t>学校番号</t>
    <rPh sb="0" eb="4">
      <t>ガッコウバンゴウ</t>
    </rPh>
    <phoneticPr fontId="2"/>
  </si>
  <si>
    <t>-</t>
  </si>
  <si>
    <t>名称</t>
    <rPh sb="0" eb="2">
      <t xml:space="preserve">メイショウ </t>
    </rPh>
    <phoneticPr fontId="1"/>
  </si>
  <si>
    <t>（株）寺内弓具店</t>
  </si>
  <si>
    <t>大洋弓具製作所</t>
  </si>
  <si>
    <t>武田弓具店</t>
  </si>
  <si>
    <t>あおもりぶどうぐ</t>
  </si>
  <si>
    <t>渡邊弓具東北支店</t>
  </si>
  <si>
    <t>漆弓具工房</t>
  </si>
  <si>
    <t>佐藤弓具店</t>
  </si>
  <si>
    <t>（有）後藤弓具店</t>
  </si>
  <si>
    <t>（有）永澤弓具</t>
  </si>
  <si>
    <t>御矢師永澤明久</t>
  </si>
  <si>
    <t>岡崎弓具店</t>
  </si>
  <si>
    <t>佐藤吉哉弓具店</t>
  </si>
  <si>
    <t>伊東弓具店</t>
  </si>
  <si>
    <t>土浦弓具</t>
  </si>
  <si>
    <t>助川弓具店</t>
  </si>
  <si>
    <t>堀弓具店</t>
  </si>
  <si>
    <t>保田弓具店</t>
  </si>
  <si>
    <t>市毛弓具店</t>
  </si>
  <si>
    <t>矢師 助川 弘喜</t>
  </si>
  <si>
    <t>（有）堀江弓具店</t>
  </si>
  <si>
    <t>川田弓具店</t>
  </si>
  <si>
    <t>（有）中島弓具店</t>
  </si>
  <si>
    <t>高橋宗高弓具店</t>
  </si>
  <si>
    <t>千葉弓具店</t>
  </si>
  <si>
    <t>東京弓具製作所 さいたま店</t>
  </si>
  <si>
    <t>真家弓具店</t>
  </si>
  <si>
    <t>ミヤタ総業株式会社</t>
  </si>
  <si>
    <t>山武弓具店</t>
  </si>
  <si>
    <t>塚本弓具店</t>
  </si>
  <si>
    <t>（株）小山弓具</t>
  </si>
  <si>
    <t>山田吉邦弓具店</t>
  </si>
  <si>
    <t>長谷川弓具店</t>
  </si>
  <si>
    <t>杉山正宗弓具店</t>
  </si>
  <si>
    <t>東京弓具製作所 江戸川店</t>
  </si>
  <si>
    <t>(資)曽根正康</t>
  </si>
  <si>
    <t xml:space="preserve">アサヒ弓具工業（株） </t>
  </si>
  <si>
    <t>吉田弓具</t>
  </si>
  <si>
    <t>松永弓具店</t>
  </si>
  <si>
    <t>山田 整司</t>
  </si>
  <si>
    <t>谷口弓具店</t>
  </si>
  <si>
    <t>弓工房 今井</t>
  </si>
  <si>
    <t>安田弓具店</t>
  </si>
  <si>
    <t>宮川弓具</t>
  </si>
  <si>
    <t>弓具工房　皆中堂</t>
  </si>
  <si>
    <t>弦真堂</t>
  </si>
  <si>
    <t>小林弓具</t>
    <rPh sb="0" eb="2">
      <t xml:space="preserve">コバヤシ </t>
    </rPh>
    <rPh sb="2" eb="4">
      <t xml:space="preserve">キュウグ </t>
    </rPh>
    <phoneticPr fontId="1"/>
  </si>
  <si>
    <t>杉山弓弦製作所</t>
  </si>
  <si>
    <t>有限会社ヒライ弓具</t>
  </si>
  <si>
    <t>（株）甲賀弓具店</t>
  </si>
  <si>
    <t>（有）澤山弓弦製作所</t>
  </si>
  <si>
    <t>萩原ゆがけ店</t>
  </si>
  <si>
    <t>曽根弓具店</t>
  </si>
  <si>
    <t>興弓舎（巻藁製造）</t>
  </si>
  <si>
    <t>弓具工房 元則（ゆがけ師）</t>
  </si>
  <si>
    <t>矢師 小池 政明</t>
  </si>
  <si>
    <t>横田弓弦製作所</t>
  </si>
  <si>
    <t>有限会社朝矢弓具店</t>
  </si>
  <si>
    <t>有限会社林忠兵衛弓具店</t>
  </si>
  <si>
    <t>有限会社小山矢</t>
  </si>
  <si>
    <t>いろは弓具店</t>
  </si>
  <si>
    <t>弓道具商 翠山</t>
  </si>
  <si>
    <t>有限会社加藤弓具店</t>
  </si>
  <si>
    <t>有限会社石橋屋</t>
  </si>
  <si>
    <t>ナゴヤ弓具本店</t>
  </si>
  <si>
    <t>松波佐平弓具店</t>
  </si>
  <si>
    <t>有限会社奥村綜合弓具</t>
  </si>
  <si>
    <t>幽林堂弓具店</t>
  </si>
  <si>
    <t>（有）大倉弓具店</t>
  </si>
  <si>
    <t>御弓師　柴田勘十郎</t>
  </si>
  <si>
    <t>（有）猪飼弓具店</t>
  </si>
  <si>
    <t>弓具工房はざま</t>
  </si>
  <si>
    <t>（有）松田電気店</t>
  </si>
  <si>
    <t>（有）鷲見弓具</t>
  </si>
  <si>
    <t>細山田弓具店</t>
  </si>
  <si>
    <t>（有）スエカネ弓具店</t>
  </si>
  <si>
    <t>くすみ弓具店</t>
  </si>
  <si>
    <t>（有）征矢弓具製作所</t>
  </si>
  <si>
    <t>中村的屋</t>
  </si>
  <si>
    <t>本家相良弓矢製作所</t>
  </si>
  <si>
    <t>相良矢工房</t>
  </si>
  <si>
    <t>（有）しらみず弓道具店</t>
  </si>
  <si>
    <t>有限会社タカハシ弓具店</t>
  </si>
  <si>
    <t>高橋弓具老舗</t>
  </si>
  <si>
    <t>平成弓具</t>
  </si>
  <si>
    <t>肥後三郎松永萬義弓製作所</t>
  </si>
  <si>
    <t>松永佳也弓製作所</t>
  </si>
  <si>
    <t>安部弓道具店</t>
  </si>
  <si>
    <t>池田弓具店</t>
  </si>
  <si>
    <t>守山弓具店</t>
  </si>
  <si>
    <t>（有）横山黎明弓製作所</t>
  </si>
  <si>
    <t>楠見蔵吉弓製作所</t>
  </si>
  <si>
    <t>南崎寿宝大弓製作所</t>
  </si>
  <si>
    <t>（有）永野一萃</t>
  </si>
  <si>
    <t>小倉大弓製作所</t>
  </si>
  <si>
    <t>桑幡正清大弓製作所</t>
  </si>
  <si>
    <t>（有）徳田弓道具店</t>
  </si>
  <si>
    <t>小野弓道具</t>
  </si>
  <si>
    <t>桑幡道長大弓製作所</t>
  </si>
  <si>
    <t>北海道</t>
    <rPh sb="0" eb="3">
      <t xml:space="preserve">ホッカイドウ </t>
    </rPh>
    <phoneticPr fontId="1"/>
  </si>
  <si>
    <t>青森県</t>
  </si>
  <si>
    <t>岩手県</t>
  </si>
  <si>
    <t>宮城県</t>
    <rPh sb="0" eb="3">
      <t xml:space="preserve">ミヤギケン </t>
    </rPh>
    <phoneticPr fontId="1"/>
  </si>
  <si>
    <t>秋田県</t>
    <rPh sb="0" eb="3">
      <t xml:space="preserve">アキタケン </t>
    </rPh>
    <phoneticPr fontId="1"/>
  </si>
  <si>
    <t>山形県</t>
    <rPh sb="0" eb="2">
      <t xml:space="preserve">ヤマガタ </t>
    </rPh>
    <rPh sb="2" eb="3">
      <t xml:space="preserve">ケン </t>
    </rPh>
    <phoneticPr fontId="1"/>
  </si>
  <si>
    <t>福島県</t>
    <rPh sb="0" eb="3">
      <t xml:space="preserve">フクシマケン </t>
    </rPh>
    <phoneticPr fontId="1"/>
  </si>
  <si>
    <t>茨城県</t>
    <rPh sb="0" eb="3">
      <t xml:space="preserve">イバラキケン </t>
    </rPh>
    <phoneticPr fontId="1"/>
  </si>
  <si>
    <t>栃木県</t>
    <rPh sb="0" eb="3">
      <t xml:space="preserve">トチギケン </t>
    </rPh>
    <phoneticPr fontId="1"/>
  </si>
  <si>
    <t>群馬県</t>
    <rPh sb="0" eb="3">
      <t xml:space="preserve">グンマケン </t>
    </rPh>
    <phoneticPr fontId="1"/>
  </si>
  <si>
    <t>埼玉県</t>
    <rPh sb="0" eb="3">
      <t xml:space="preserve">サイタマケン </t>
    </rPh>
    <phoneticPr fontId="1"/>
  </si>
  <si>
    <t>千葉県</t>
    <rPh sb="0" eb="3">
      <t xml:space="preserve">チバケン </t>
    </rPh>
    <phoneticPr fontId="1"/>
  </si>
  <si>
    <t>東京都</t>
    <rPh sb="0" eb="3">
      <t xml:space="preserve">トウキョウト </t>
    </rPh>
    <phoneticPr fontId="1"/>
  </si>
  <si>
    <t>神奈川県</t>
    <rPh sb="0" eb="4">
      <t xml:space="preserve">カナガワケン </t>
    </rPh>
    <phoneticPr fontId="1"/>
  </si>
  <si>
    <t>新潟県</t>
    <rPh sb="0" eb="3">
      <t xml:space="preserve">ニイガタケン </t>
    </rPh>
    <phoneticPr fontId="1"/>
  </si>
  <si>
    <t>石川県</t>
  </si>
  <si>
    <t>山梨県</t>
    <rPh sb="0" eb="2">
      <t xml:space="preserve">ヤマナシケン </t>
    </rPh>
    <phoneticPr fontId="1"/>
  </si>
  <si>
    <t>山梨県</t>
    <rPh sb="0" eb="3">
      <t xml:space="preserve">ヤマナシケン </t>
    </rPh>
    <phoneticPr fontId="1"/>
  </si>
  <si>
    <t>長野県</t>
    <rPh sb="0" eb="3">
      <t xml:space="preserve">ナガノケン </t>
    </rPh>
    <phoneticPr fontId="1"/>
  </si>
  <si>
    <t>静岡県</t>
    <rPh sb="0" eb="3">
      <t xml:space="preserve">シズオカケン </t>
    </rPh>
    <phoneticPr fontId="1"/>
  </si>
  <si>
    <t>静岡県</t>
    <rPh sb="0" eb="1">
      <t xml:space="preserve">シズオカケン </t>
    </rPh>
    <phoneticPr fontId="1"/>
  </si>
  <si>
    <t>愛知県</t>
    <rPh sb="0" eb="3">
      <t xml:space="preserve">アイチケン </t>
    </rPh>
    <phoneticPr fontId="1"/>
  </si>
  <si>
    <t>愛知県</t>
    <rPh sb="0" eb="1">
      <t xml:space="preserve">アイチケン </t>
    </rPh>
    <phoneticPr fontId="1"/>
  </si>
  <si>
    <t>滋賀県</t>
    <rPh sb="0" eb="3">
      <t xml:space="preserve">シガケン </t>
    </rPh>
    <phoneticPr fontId="1"/>
  </si>
  <si>
    <t>京都府</t>
    <rPh sb="0" eb="3">
      <t xml:space="preserve">キョウトフ </t>
    </rPh>
    <phoneticPr fontId="1"/>
  </si>
  <si>
    <t>大阪府</t>
    <rPh sb="0" eb="3">
      <t xml:space="preserve">オオサカフ </t>
    </rPh>
    <phoneticPr fontId="1"/>
  </si>
  <si>
    <t>兵庫県</t>
  </si>
  <si>
    <t>島根県</t>
    <rPh sb="0" eb="3">
      <t xml:space="preserve">シマネケン </t>
    </rPh>
    <phoneticPr fontId="1"/>
  </si>
  <si>
    <t>岡山県</t>
    <rPh sb="0" eb="3">
      <t xml:space="preserve">オカヤマケン </t>
    </rPh>
    <phoneticPr fontId="1"/>
  </si>
  <si>
    <t>山口県</t>
    <rPh sb="0" eb="1">
      <t xml:space="preserve">ヤマグチケン </t>
    </rPh>
    <phoneticPr fontId="1"/>
  </si>
  <si>
    <t>香川県</t>
    <rPh sb="0" eb="3">
      <t xml:space="preserve">カガワケン </t>
    </rPh>
    <phoneticPr fontId="1"/>
  </si>
  <si>
    <t>福岡県</t>
    <rPh sb="0" eb="1">
      <t xml:space="preserve">フクオカケン </t>
    </rPh>
    <phoneticPr fontId="1"/>
  </si>
  <si>
    <t>熊本県</t>
    <rPh sb="0" eb="1">
      <t xml:space="preserve">クマモトケン </t>
    </rPh>
    <phoneticPr fontId="1"/>
  </si>
  <si>
    <t>熊本県</t>
    <rPh sb="0" eb="3">
      <t xml:space="preserve">クマモトケン </t>
    </rPh>
    <phoneticPr fontId="1"/>
  </si>
  <si>
    <t>熊本県</t>
  </si>
  <si>
    <t>大分県</t>
    <rPh sb="0" eb="1">
      <t xml:space="preserve">オオイタケン </t>
    </rPh>
    <phoneticPr fontId="1"/>
  </si>
  <si>
    <t>宮崎県</t>
    <rPh sb="0" eb="1">
      <t xml:space="preserve">ミヤザキケン </t>
    </rPh>
    <phoneticPr fontId="1"/>
  </si>
  <si>
    <t>鹿児島県</t>
    <rPh sb="0" eb="1">
      <t xml:space="preserve">カゴシマケン </t>
    </rPh>
    <phoneticPr fontId="1"/>
  </si>
  <si>
    <t>鹿児島県</t>
    <rPh sb="0" eb="4">
      <t xml:space="preserve">カゴシマケン </t>
    </rPh>
    <phoneticPr fontId="1"/>
  </si>
  <si>
    <t>都道府県</t>
    <rPh sb="0" eb="4">
      <t xml:space="preserve">トドウフケン </t>
    </rPh>
    <phoneticPr fontId="2"/>
  </si>
  <si>
    <t>都道府県</t>
    <rPh sb="0" eb="4">
      <t xml:space="preserve">トドウフケン </t>
    </rPh>
    <phoneticPr fontId="1"/>
  </si>
  <si>
    <t>006-0811</t>
  </si>
  <si>
    <t>047-0261</t>
  </si>
  <si>
    <t>048-1542</t>
  </si>
  <si>
    <t>030-0855</t>
  </si>
  <si>
    <t>039-1166</t>
  </si>
  <si>
    <t>028-7302</t>
  </si>
  <si>
    <t>020-0122</t>
  </si>
  <si>
    <t>984-0065</t>
  </si>
  <si>
    <t>018-1743</t>
  </si>
  <si>
    <t>018-1746</t>
  </si>
  <si>
    <t>963-8839</t>
  </si>
  <si>
    <t>963-8838</t>
  </si>
  <si>
    <t>970-8026</t>
  </si>
  <si>
    <t>300-0043</t>
  </si>
  <si>
    <t>300-0048</t>
  </si>
  <si>
    <t>300-0821</t>
  </si>
  <si>
    <t>309-1217</t>
  </si>
  <si>
    <t>310-0015</t>
  </si>
  <si>
    <t>315-0155</t>
  </si>
  <si>
    <t>320-0057</t>
  </si>
  <si>
    <t>326-0044</t>
  </si>
  <si>
    <t>371-0025</t>
  </si>
  <si>
    <t>372-0801</t>
  </si>
  <si>
    <t>330-0073</t>
  </si>
  <si>
    <t>330-0841</t>
  </si>
  <si>
    <t>344-0012</t>
  </si>
  <si>
    <t>350-0445</t>
  </si>
  <si>
    <t>289-1214</t>
  </si>
  <si>
    <t>289-2144</t>
  </si>
  <si>
    <t>101-0041</t>
  </si>
  <si>
    <t>102-0072</t>
  </si>
  <si>
    <t>110-0015</t>
  </si>
  <si>
    <t>133-0056</t>
  </si>
  <si>
    <t>167-0035</t>
  </si>
  <si>
    <t>170-0005</t>
  </si>
  <si>
    <t>174-0065</t>
  </si>
  <si>
    <t>194-0211</t>
  </si>
  <si>
    <t>232-0072</t>
  </si>
  <si>
    <t>240-0005</t>
  </si>
  <si>
    <t>243-0405</t>
  </si>
  <si>
    <t>259-1145</t>
  </si>
  <si>
    <t>950-0973</t>
  </si>
  <si>
    <t>920-0811</t>
  </si>
  <si>
    <t>400-0075</t>
  </si>
  <si>
    <t>400-0306</t>
  </si>
  <si>
    <t>380-0935</t>
  </si>
  <si>
    <t>395-0018</t>
  </si>
  <si>
    <t>410-0007</t>
  </si>
  <si>
    <t>420-0034</t>
  </si>
  <si>
    <t>421-1215</t>
  </si>
  <si>
    <t>425-0035</t>
  </si>
  <si>
    <t>425-0065</t>
  </si>
  <si>
    <t>425-0072</t>
  </si>
  <si>
    <t>426-0001</t>
  </si>
  <si>
    <t>431-1415</t>
  </si>
  <si>
    <t>440-0811</t>
  </si>
  <si>
    <t>444-0032</t>
  </si>
  <si>
    <t>444-0825</t>
  </si>
  <si>
    <t>444-2424</t>
  </si>
  <si>
    <t>460-0008</t>
  </si>
  <si>
    <t>462-0063</t>
  </si>
  <si>
    <t>464-0032</t>
  </si>
  <si>
    <t>467-0808</t>
  </si>
  <si>
    <t>486-0824</t>
  </si>
  <si>
    <t>491-0852</t>
  </si>
  <si>
    <t>520-0046</t>
  </si>
  <si>
    <t>600-8048</t>
  </si>
  <si>
    <t>532-0013</t>
  </si>
  <si>
    <t>671-2216</t>
  </si>
  <si>
    <t>690-0064</t>
  </si>
  <si>
    <t>703-8292</t>
  </si>
  <si>
    <t>745-0842</t>
  </si>
  <si>
    <t>762-0024</t>
  </si>
  <si>
    <t>803-0846</t>
  </si>
  <si>
    <t>811-1353</t>
  </si>
  <si>
    <t>830-0047</t>
  </si>
  <si>
    <t>833-0041</t>
  </si>
  <si>
    <t>834-0031</t>
  </si>
  <si>
    <t>839-0861</t>
  </si>
  <si>
    <t>862-0971</t>
  </si>
  <si>
    <t>862-0976</t>
  </si>
  <si>
    <t>869-1236</t>
  </si>
  <si>
    <t>札幌市手稲区前田一条10-3-14</t>
  </si>
  <si>
    <t>小樽市銭函3-192-10</t>
  </si>
  <si>
    <t>虻田郡ニセコ町字近藤354-9</t>
  </si>
  <si>
    <t>青森市北金沢1丁目2-1</t>
  </si>
  <si>
    <t>青森県八戸市根城1丁目30-2</t>
  </si>
  <si>
    <t>八幡平市松尾寄木1-668-400</t>
  </si>
  <si>
    <t>盛岡市みたけ3丁目37-27</t>
  </si>
  <si>
    <t>仙台市若林区土樋283-2</t>
  </si>
  <si>
    <t>南秋田郡五城目町字稲荷前54-8</t>
  </si>
  <si>
    <t>南秋田郡五城目町小池字岡本下台105-4</t>
  </si>
  <si>
    <t>〒992-0058山形県米沢市木場町1-11</t>
  </si>
  <si>
    <t>郡山市深田台2-8</t>
  </si>
  <si>
    <t>いわき市平字胡摩沢117</t>
  </si>
  <si>
    <t>土浦市中央2-5-16</t>
  </si>
  <si>
    <t>土浦市田中1-5-18</t>
  </si>
  <si>
    <t>土浦市蓮河原新町9-9</t>
  </si>
  <si>
    <t>桜川市犬田1376</t>
  </si>
  <si>
    <t>水戸市宮町2-6-19</t>
  </si>
  <si>
    <t>石岡市小幡849</t>
  </si>
  <si>
    <t>宇都宮市中戸祭1-8-13</t>
  </si>
  <si>
    <t>足利市助戸1-655-3</t>
  </si>
  <si>
    <t>前橋市紅雲町2-12-6</t>
  </si>
  <si>
    <t>伊勢崎市宮子町3630-1</t>
  </si>
  <si>
    <t>さいたま市浦和区元町3-3-4</t>
  </si>
  <si>
    <t>さいたま市大宮区東町2-84-2</t>
  </si>
  <si>
    <t>春日部市六軒町122-1</t>
  </si>
  <si>
    <t>入間郡毛呂山町葛貫702-1</t>
  </si>
  <si>
    <t>山武市森1298</t>
  </si>
  <si>
    <t>匝瑳市八日市場イ2599</t>
  </si>
  <si>
    <t>千代田区神田須田町1-6</t>
  </si>
  <si>
    <t>千代田区飯田橋1-7-11</t>
  </si>
  <si>
    <t>港区三田4-8-34</t>
  </si>
  <si>
    <t>台東区東上野3-1-1</t>
  </si>
  <si>
    <t>江戸川区南小岩6丁目22-15</t>
  </si>
  <si>
    <t>杉並区今川3-12-17</t>
  </si>
  <si>
    <t>豊島区南大塚3-23-3</t>
  </si>
  <si>
    <t>板橋区</t>
  </si>
  <si>
    <t>町田市相原町1236-5</t>
  </si>
  <si>
    <t>横浜市南区永田東2-3-1永田ビューハイツ318</t>
  </si>
  <si>
    <t>横浜市保土ケ谷区神戸町11-1</t>
  </si>
  <si>
    <t>海老名市国分南2-21-24</t>
  </si>
  <si>
    <t>伊勢原市板戸356</t>
  </si>
  <si>
    <t>新潟市中央区上近江1-9-10</t>
  </si>
  <si>
    <t>金沢市小坂町西25-3</t>
  </si>
  <si>
    <t>甲府市山宮町5012-23</t>
  </si>
  <si>
    <t>南アルプス市小笠原1318-7</t>
  </si>
  <si>
    <t>長野市中御所1-12-5</t>
  </si>
  <si>
    <t>飯田市諏訪町1</t>
  </si>
  <si>
    <t>沼津市西沢田107-7</t>
  </si>
  <si>
    <t>静岡市葵区常磐町2-12-2</t>
  </si>
  <si>
    <t>静岡市葵区羽鳥4-18-14</t>
  </si>
  <si>
    <t>焼津市東小川5-13-8</t>
  </si>
  <si>
    <t>焼津市東小川6-10-10</t>
  </si>
  <si>
    <t>焼津市惣右衛門659</t>
  </si>
  <si>
    <t>焼津市大住748</t>
  </si>
  <si>
    <t>藤枝市仮宿1595-3</t>
  </si>
  <si>
    <t>浜松市北区三ヶ日町岡本872-1</t>
  </si>
  <si>
    <t>豊橋市西新町99</t>
  </si>
  <si>
    <t>岡崎市門前町70</t>
  </si>
  <si>
    <t>岡崎市福岡町北居士47</t>
  </si>
  <si>
    <t>豊田市足助町落合13-20</t>
  </si>
  <si>
    <t>名古屋市中区栄5-10-23</t>
  </si>
  <si>
    <t>名古屋市北区丸新町263</t>
  </si>
  <si>
    <t>名古屋市北区丸新町281-2</t>
  </si>
  <si>
    <t>名古屋市千種区猫洞通5-2-6</t>
  </si>
  <si>
    <t>名古屋市瑞穂区高田町3-17</t>
  </si>
  <si>
    <t>春日井市割塚町28</t>
  </si>
  <si>
    <t>一宮市大志1-5-3-105</t>
  </si>
  <si>
    <t>大津市長等2-3-9</t>
  </si>
  <si>
    <t>京都市下京区須浜町657</t>
  </si>
  <si>
    <t>大阪市淀川区木川西2-2-4</t>
  </si>
  <si>
    <t>姫路市飾西104-12</t>
  </si>
  <si>
    <t>松江市天神町35</t>
  </si>
  <si>
    <t>岡山市中区中納言町2-39</t>
  </si>
  <si>
    <t>周南市青山町10-1</t>
  </si>
  <si>
    <t>坂出市府中町865-3</t>
  </si>
  <si>
    <t>北九州市小倉北区下到津5-2-18</t>
  </si>
  <si>
    <t>福岡市南区柏原4-22-25</t>
  </si>
  <si>
    <t>久留米市津福本町523</t>
  </si>
  <si>
    <t>筑後市和泉285-7</t>
  </si>
  <si>
    <t>八女市本町93</t>
  </si>
  <si>
    <t>久留米市合川町2137-1</t>
  </si>
  <si>
    <t>熊本市中央区大江4-17-29</t>
  </si>
  <si>
    <t>熊本市中央区九品寺1-17-6</t>
  </si>
  <si>
    <t>菊池郡大津町杉水2969-6</t>
  </si>
  <si>
    <t>人吉市</t>
  </si>
  <si>
    <t>011-681-2498</t>
  </si>
  <si>
    <t>011-683-2855</t>
  </si>
  <si>
    <t>0134-62-1600</t>
  </si>
  <si>
    <t>0136-44-1567</t>
  </si>
  <si>
    <t>0136-44-1568</t>
  </si>
  <si>
    <t>017-776-6536</t>
  </si>
  <si>
    <t>0178-46-2652</t>
  </si>
  <si>
    <t>0195-78-3912</t>
  </si>
  <si>
    <t>019-645-6839</t>
  </si>
  <si>
    <t>022-223-7609</t>
  </si>
  <si>
    <t>022-223-1609</t>
  </si>
  <si>
    <t>018-852-3430</t>
  </si>
  <si>
    <t>018-852-2361</t>
  </si>
  <si>
    <t>018-852-4743</t>
  </si>
  <si>
    <t>0238-21-3455</t>
  </si>
  <si>
    <t>024-944-0010</t>
  </si>
  <si>
    <t>0246-23-1848</t>
  </si>
  <si>
    <t>029-821-4729</t>
  </si>
  <si>
    <t>029-821-3725</t>
  </si>
  <si>
    <t>029-821-6804</t>
  </si>
  <si>
    <t>0296-75-4454</t>
  </si>
  <si>
    <t>029-231-0083</t>
  </si>
  <si>
    <t>029-225-2317</t>
  </si>
  <si>
    <t>0299-42-3659</t>
  </si>
  <si>
    <t>028-625-6065</t>
  </si>
  <si>
    <t>0284-41-0298</t>
  </si>
  <si>
    <t>027-221-6964</t>
  </si>
  <si>
    <t>0270-25-1711</t>
  </si>
  <si>
    <t>0270-25-1027</t>
  </si>
  <si>
    <t>048-871-0405</t>
  </si>
  <si>
    <t>048-871-0407</t>
  </si>
  <si>
    <t>048-645-5879</t>
  </si>
  <si>
    <t>048-736-9701</t>
  </si>
  <si>
    <t>049-295-4050</t>
  </si>
  <si>
    <t>049-295-4024</t>
  </si>
  <si>
    <t>0475-88-0005</t>
  </si>
  <si>
    <t>0475-88-1197</t>
  </si>
  <si>
    <t>0479-72-2589</t>
  </si>
  <si>
    <t>03-3256-2001</t>
  </si>
  <si>
    <t>03-3256-2067</t>
  </si>
  <si>
    <t>03-3261-1705</t>
  </si>
  <si>
    <t>03-3262-6807</t>
  </si>
  <si>
    <t>03-3451-7440</t>
  </si>
  <si>
    <t>03-3451-7099</t>
  </si>
  <si>
    <t>03-3841-9430</t>
  </si>
  <si>
    <t>03-3841-9429</t>
  </si>
  <si>
    <t>03-3657-6069</t>
  </si>
  <si>
    <t>03-5310-6191</t>
  </si>
  <si>
    <t>03-3986-2301</t>
  </si>
  <si>
    <t>03-3986-2302</t>
  </si>
  <si>
    <t>03-3932-8046</t>
  </si>
  <si>
    <t>042-779-2525</t>
  </si>
  <si>
    <t>042-779-1500</t>
  </si>
  <si>
    <t>045-331-2748</t>
  </si>
  <si>
    <t>046-211-7720</t>
  </si>
  <si>
    <t>0463-95-0512</t>
  </si>
  <si>
    <t>025-281-0766</t>
  </si>
  <si>
    <t>076-251-6664</t>
  </si>
  <si>
    <t>055-240-6231</t>
  </si>
  <si>
    <t>055-282-5130</t>
  </si>
  <si>
    <t>026-228-3443</t>
  </si>
  <si>
    <t>026-223-4855</t>
  </si>
  <si>
    <t>0265-22-6391</t>
  </si>
  <si>
    <t>055-926-6241</t>
  </si>
  <si>
    <t>054-252-1873</t>
  </si>
  <si>
    <t>054-278-8046</t>
  </si>
  <si>
    <t>054-628-1029</t>
  </si>
  <si>
    <t>054-626-3252</t>
  </si>
  <si>
    <t>054-628-6051</t>
  </si>
  <si>
    <t>054-624-1257</t>
  </si>
  <si>
    <t>054-643-4912</t>
  </si>
  <si>
    <t>053-524-2457</t>
  </si>
  <si>
    <t>0532-52-3447</t>
  </si>
  <si>
    <t>0532-52-3481</t>
  </si>
  <si>
    <t>0564-21-4556</t>
  </si>
  <si>
    <t>0564-21-2606</t>
  </si>
  <si>
    <t>0564-52-3658</t>
  </si>
  <si>
    <t>0564-54-5025</t>
  </si>
  <si>
    <t>0565-62-0113</t>
  </si>
  <si>
    <t>0565-62-0223</t>
  </si>
  <si>
    <t>052-241-3973</t>
  </si>
  <si>
    <t>052-241-4007</t>
  </si>
  <si>
    <t>052-901-0813</t>
  </si>
  <si>
    <t>052-902-7315</t>
  </si>
  <si>
    <t>052-901-5540</t>
  </si>
  <si>
    <t>052-901-5553</t>
  </si>
  <si>
    <t>052-752-5222</t>
  </si>
  <si>
    <t>052-752-0222</t>
  </si>
  <si>
    <t>052-841-8265</t>
  </si>
  <si>
    <t>0568-85-3788</t>
  </si>
  <si>
    <t>0568-84-6298</t>
  </si>
  <si>
    <t>0586-24-1259</t>
  </si>
  <si>
    <t>0586-24-3262</t>
  </si>
  <si>
    <t>077-522-7603</t>
  </si>
  <si>
    <t>077-522-7610</t>
  </si>
  <si>
    <t>075-351-1491</t>
  </si>
  <si>
    <t>06-6301-2019</t>
  </si>
  <si>
    <t>06-6301-2507</t>
  </si>
  <si>
    <t>079-267-1674</t>
  </si>
  <si>
    <t>0852-24-9562</t>
  </si>
  <si>
    <t>0852-22-9795</t>
  </si>
  <si>
    <t>086-272-4425</t>
  </si>
  <si>
    <t>086-272-4469</t>
  </si>
  <si>
    <t>0834-21-2717</t>
  </si>
  <si>
    <t>0834-21-2701</t>
  </si>
  <si>
    <t>0877-48-0886</t>
  </si>
  <si>
    <t>0877-48-0956</t>
  </si>
  <si>
    <t>093-561-5254</t>
  </si>
  <si>
    <t>092-555-8921</t>
  </si>
  <si>
    <t>092-555-8926</t>
  </si>
  <si>
    <t>0942-35-8370</t>
  </si>
  <si>
    <t>0942-30-0555</t>
  </si>
  <si>
    <t>0942-53-2712</t>
  </si>
  <si>
    <t>0942-53-7912</t>
  </si>
  <si>
    <t>0943-23-2803</t>
  </si>
  <si>
    <t>0943-22-6387</t>
  </si>
  <si>
    <t>0942-35-4323</t>
  </si>
  <si>
    <t>0942-37-2970</t>
  </si>
  <si>
    <t>096-364-0273</t>
  </si>
  <si>
    <t>096-364-0271</t>
  </si>
  <si>
    <t>096-364-4220</t>
  </si>
  <si>
    <t>096-285-4400</t>
  </si>
  <si>
    <t>096-285-4550</t>
  </si>
  <si>
    <t>0977-23-4516</t>
  </si>
  <si>
    <t>0985-29-8033</t>
  </si>
  <si>
    <t>0985-29-8053</t>
  </si>
  <si>
    <t>0985-23-2742</t>
  </si>
  <si>
    <t>0985-23-2725</t>
  </si>
  <si>
    <t>0986-22-4604</t>
  </si>
  <si>
    <t>0986-22-4009</t>
  </si>
  <si>
    <t>0986-24-5248</t>
  </si>
  <si>
    <t>0986-24-0667</t>
  </si>
  <si>
    <t>0986-39-2512</t>
  </si>
  <si>
    <t>0986-39-5423</t>
  </si>
  <si>
    <t>0986-52-2040</t>
  </si>
  <si>
    <t>0986-52-3719</t>
  </si>
  <si>
    <t>0995-42-2298</t>
  </si>
  <si>
    <t>099-222-4330</t>
  </si>
  <si>
    <t>099-225-5329</t>
  </si>
  <si>
    <t>0994-43-0222</t>
  </si>
  <si>
    <t>0995-42-2273</t>
  </si>
  <si>
    <t>販売</t>
    <rPh sb="0" eb="2">
      <t xml:space="preserve">ハンバイ </t>
    </rPh>
    <phoneticPr fontId="1"/>
  </si>
  <si>
    <t>製造</t>
    <rPh sb="0" eb="2">
      <t xml:space="preserve">セイゾウ </t>
    </rPh>
    <phoneticPr fontId="1"/>
  </si>
  <si>
    <t>874-0908</t>
  </si>
  <si>
    <t>別府市上田の湯町7-27</t>
  </si>
  <si>
    <t>880-0825</t>
  </si>
  <si>
    <t>宮崎市東大宮4-10-18</t>
  </si>
  <si>
    <t>880-0841</t>
  </si>
  <si>
    <t>宮崎市吉村町大町前2864-4</t>
  </si>
  <si>
    <t>885-0033</t>
  </si>
  <si>
    <t>都城市妻ケ丘町8-14</t>
  </si>
  <si>
    <t>885-0055</t>
  </si>
  <si>
    <t>都城市早鈴町2016</t>
  </si>
  <si>
    <t>都城市早鈴町1524</t>
  </si>
  <si>
    <t>885-0063</t>
  </si>
  <si>
    <t>都城市梅北町4204-1</t>
  </si>
  <si>
    <t>889-1901</t>
  </si>
  <si>
    <t>北諸県郡三股町樺山3987-2</t>
  </si>
  <si>
    <t xml:space="preserve"> 899-5121</t>
  </si>
  <si>
    <t>霧島市隼人町神宮6-5-5</t>
  </si>
  <si>
    <t>892-0816</t>
  </si>
  <si>
    <t>鹿児島市山下町12-10</t>
  </si>
  <si>
    <t>893-0002</t>
  </si>
  <si>
    <t>鹿屋市本町3-7</t>
  </si>
  <si>
    <t>899-5121</t>
  </si>
  <si>
    <t>霧島市隼人町神宮2-6-26</t>
  </si>
  <si>
    <t>製造・販売</t>
    <rPh sb="0" eb="2">
      <t xml:space="preserve">セイゾウ </t>
    </rPh>
    <rPh sb="3" eb="5">
      <t xml:space="preserve">ハンバイ </t>
    </rPh>
    <phoneticPr fontId="5"/>
  </si>
  <si>
    <t>製造</t>
    <rPh sb="0" eb="1">
      <t xml:space="preserve">セイゾウ </t>
    </rPh>
    <phoneticPr fontId="1"/>
  </si>
  <si>
    <t>販売</t>
    <rPh sb="0" eb="1">
      <t xml:space="preserve">ハンバイ </t>
    </rPh>
    <phoneticPr fontId="1"/>
  </si>
  <si>
    <t>弓具店</t>
    <rPh sb="0" eb="3">
      <t xml:space="preserve">キュウグテン </t>
    </rPh>
    <phoneticPr fontId="1"/>
  </si>
  <si>
    <t>業種</t>
    <rPh sb="0" eb="2">
      <t xml:space="preserve">ギョウシュ </t>
    </rPh>
    <phoneticPr fontId="5"/>
  </si>
  <si>
    <t>広告掲載申込票</t>
    <rPh sb="0" eb="2">
      <t xml:space="preserve">コウコク </t>
    </rPh>
    <rPh sb="2" eb="7">
      <t xml:space="preserve">ケイサイモウシコミヒョウ </t>
    </rPh>
    <phoneticPr fontId="1"/>
  </si>
  <si>
    <t xml:space="preserve">この度は、全国高等学校弓道選抜大会へのご協賛をお願いしたところ快くご賛同いただき、誠にありがとうございました。 </t>
    <phoneticPr fontId="1"/>
  </si>
  <si>
    <t>協賛金について</t>
    <rPh sb="0" eb="2">
      <t xml:space="preserve">キョウサン </t>
    </rPh>
    <rPh sb="2" eb="3">
      <t xml:space="preserve">キン </t>
    </rPh>
    <phoneticPr fontId="1"/>
  </si>
  <si>
    <t>１行（一口）</t>
  </si>
  <si>
    <t>２行（二口）</t>
    <rPh sb="3" eb="4">
      <t>2️⃣</t>
    </rPh>
    <phoneticPr fontId="1"/>
  </si>
  <si>
    <t>裏表紙</t>
    <rPh sb="0" eb="3">
      <t xml:space="preserve">ウラヒョウシ </t>
    </rPh>
    <phoneticPr fontId="1"/>
  </si>
  <si>
    <t>裏表紙裏</t>
    <rPh sb="0" eb="1">
      <t xml:space="preserve">ウラヒョウシ </t>
    </rPh>
    <rPh sb="3" eb="4">
      <t xml:space="preserve">ウラ </t>
    </rPh>
    <phoneticPr fontId="1"/>
  </si>
  <si>
    <t>中1/1ページ</t>
    <rPh sb="0" eb="1">
      <t xml:space="preserve">ナカ </t>
    </rPh>
    <phoneticPr fontId="1"/>
  </si>
  <si>
    <t>中1/2ページ</t>
    <rPh sb="0" eb="1">
      <t xml:space="preserve">ナカ </t>
    </rPh>
    <phoneticPr fontId="1"/>
  </si>
  <si>
    <t>中1/4ページ</t>
    <rPh sb="0" eb="1">
      <t xml:space="preserve">ナカ </t>
    </rPh>
    <phoneticPr fontId="1"/>
  </si>
  <si>
    <t>広告について</t>
    <rPh sb="0" eb="2">
      <t xml:space="preserve">コウコク </t>
    </rPh>
    <phoneticPr fontId="1"/>
  </si>
  <si>
    <t>申し込まない</t>
    <rPh sb="0" eb="1">
      <t xml:space="preserve">モウシコマナイ </t>
    </rPh>
    <phoneticPr fontId="1"/>
  </si>
  <si>
    <t>合計</t>
    <rPh sb="0" eb="2">
      <t xml:space="preserve">ゴウケイ </t>
    </rPh>
    <phoneticPr fontId="1"/>
  </si>
  <si>
    <t>電話番号：</t>
    <rPh sb="0" eb="4">
      <t xml:space="preserve">デンワバンゴウ </t>
    </rPh>
    <phoneticPr fontId="1"/>
  </si>
  <si>
    <t>FAX番号：</t>
    <rPh sb="3" eb="5">
      <t xml:space="preserve">バンゴウ </t>
    </rPh>
    <phoneticPr fontId="1"/>
  </si>
  <si>
    <t>メールアドレス：</t>
    <phoneticPr fontId="1"/>
  </si>
  <si>
    <t>2行（二口）の掲載も無料ですが、お申し込みいただけませんか？</t>
    <rPh sb="3" eb="5">
      <t xml:space="preserve">フタクチ </t>
    </rPh>
    <rPh sb="7" eb="9">
      <t xml:space="preserve">ケイサイ </t>
    </rPh>
    <rPh sb="10" eb="12">
      <t xml:space="preserve">ムリョウ </t>
    </rPh>
    <phoneticPr fontId="1"/>
  </si>
  <si>
    <t>協賛弓具店一覧への掲載が無料になりますが、お申し込みいただけませんか？</t>
    <rPh sb="0" eb="2">
      <t xml:space="preserve">キョウサン </t>
    </rPh>
    <rPh sb="2" eb="4">
      <t xml:space="preserve">キュウグテン </t>
    </rPh>
    <rPh sb="4" eb="5">
      <t xml:space="preserve">ミセ </t>
    </rPh>
    <rPh sb="5" eb="7">
      <t xml:space="preserve">イチラン </t>
    </rPh>
    <rPh sb="9" eb="11">
      <t xml:space="preserve">ケイサイ </t>
    </rPh>
    <rPh sb="12" eb="14">
      <t xml:space="preserve">ムリョウ </t>
    </rPh>
    <rPh sb="20" eb="21">
      <t xml:space="preserve">モウシコミマセンカ </t>
    </rPh>
    <phoneticPr fontId="1"/>
  </si>
  <si>
    <t>以下に回答の上、ファイルを添付の上お申し込みください。</t>
    <rPh sb="0" eb="2">
      <t xml:space="preserve">イカノ </t>
    </rPh>
    <rPh sb="3" eb="5">
      <t xml:space="preserve">カイトウ </t>
    </rPh>
    <rPh sb="6" eb="7">
      <t xml:space="preserve">ウエ </t>
    </rPh>
    <rPh sb="13" eb="15">
      <t xml:space="preserve">テンプノウエ </t>
    </rPh>
    <phoneticPr fontId="1"/>
  </si>
  <si>
    <t>送付先：</t>
    <rPh sb="0" eb="3">
      <t xml:space="preserve">ソウフサキ </t>
    </rPh>
    <phoneticPr fontId="1"/>
  </si>
  <si>
    <t>meibundou@da2.so-net.ne.jp</t>
    <phoneticPr fontId="1"/>
  </si>
  <si>
    <t>ご担当者・個人ご芳名：</t>
    <rPh sb="5" eb="7">
      <t xml:space="preserve">コジン </t>
    </rPh>
    <phoneticPr fontId="1"/>
  </si>
  <si>
    <t>会社・団体名：</t>
    <rPh sb="0" eb="2">
      <t xml:space="preserve">カイシャ </t>
    </rPh>
    <rPh sb="3" eb="6">
      <t xml:space="preserve">ダンタイメイ </t>
    </rPh>
    <phoneticPr fontId="1"/>
  </si>
  <si>
    <t>所在地またはご住所：</t>
    <rPh sb="0" eb="3">
      <t xml:space="preserve">ショザイチ </t>
    </rPh>
    <phoneticPr fontId="1"/>
  </si>
  <si>
    <t>メールアドレス</t>
    <phoneticPr fontId="1"/>
  </si>
  <si>
    <t>携帯電話：</t>
    <rPh sb="0" eb="4">
      <t xml:space="preserve">ケイタイデンワ </t>
    </rPh>
    <phoneticPr fontId="1"/>
  </si>
  <si>
    <t>携帯電話</t>
    <rPh sb="0" eb="4">
      <t xml:space="preserve">ケイタイデンワ </t>
    </rPh>
    <phoneticPr fontId="1"/>
  </si>
  <si>
    <t>ご担当者者・個人ご芳名</t>
    <rPh sb="6" eb="8">
      <t xml:space="preserve">コジンゴホウメイ </t>
    </rPh>
    <phoneticPr fontId="1"/>
  </si>
  <si>
    <t>原稿添付</t>
    <rPh sb="0" eb="4">
      <t xml:space="preserve">ゲンコウテンプ </t>
    </rPh>
    <phoneticPr fontId="1"/>
  </si>
  <si>
    <t>メール添付</t>
    <rPh sb="3" eb="5">
      <t xml:space="preserve">テンプ </t>
    </rPh>
    <phoneticPr fontId="1"/>
  </si>
  <si>
    <t>一任</t>
    <rPh sb="0" eb="2">
      <t xml:space="preserve">イチニン </t>
    </rPh>
    <phoneticPr fontId="1"/>
  </si>
  <si>
    <t>その他</t>
    <phoneticPr fontId="1"/>
  </si>
  <si>
    <t>別途原稿を郵送してください</t>
    <rPh sb="0" eb="2">
      <t xml:space="preserve">ベット </t>
    </rPh>
    <rPh sb="2" eb="4">
      <t xml:space="preserve">ゲンコウ </t>
    </rPh>
    <rPh sb="5" eb="7">
      <t xml:space="preserve">ユウソウシテクダサイ </t>
    </rPh>
    <phoneticPr fontId="1"/>
  </si>
  <si>
    <t>広告原稿データをこのファイルとともに添付してください。</t>
    <rPh sb="0" eb="2">
      <t xml:space="preserve">コウコク </t>
    </rPh>
    <rPh sb="2" eb="4">
      <t xml:space="preserve">ゲンコウ </t>
    </rPh>
    <rPh sb="18" eb="20">
      <t xml:space="preserve">テンプシテ </t>
    </rPh>
    <phoneticPr fontId="1"/>
  </si>
  <si>
    <t>当方にお任せいただきます。</t>
    <rPh sb="0" eb="2">
      <t xml:space="preserve">トウホウニ </t>
    </rPh>
    <phoneticPr fontId="1"/>
  </si>
  <si>
    <t>具体的な内容をメール本文にてお知らせください。</t>
    <rPh sb="0" eb="3">
      <t xml:space="preserve">グタイテキン </t>
    </rPh>
    <rPh sb="4" eb="6">
      <t xml:space="preserve">ナイヨウヲ </t>
    </rPh>
    <phoneticPr fontId="1"/>
  </si>
  <si>
    <t>賛助金納入方法：</t>
    <rPh sb="0" eb="3">
      <t xml:space="preserve">サンジョキン </t>
    </rPh>
    <rPh sb="3" eb="5">
      <t xml:space="preserve">ノウニュウ </t>
    </rPh>
    <rPh sb="5" eb="7">
      <t xml:space="preserve">ホウホウ </t>
    </rPh>
    <phoneticPr fontId="1"/>
  </si>
  <si>
    <t>賛助金納入予定日：</t>
    <rPh sb="0" eb="8">
      <t xml:space="preserve">サンジョキンノウニュウビ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</si>
</sst>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HG丸ｺﾞｼｯｸM-PRO"/>
      <family val="2"/>
      <charset val="128"/>
    </font>
    <font>
      <sz val="6"/>
      <name val="ＭＳ Ｐゴシック"/>
      <family val="2"/>
      <charset val="128"/>
    </font>
    <font>
      <sz val="12"/>
      <color indexed="8"/>
      <name val="HG丸ｺﾞｼｯｸM-PRO"/>
      <family val="3"/>
      <charset val="128"/>
    </font>
    <font>
      <sz val="12"/>
      <color theme="1"/>
      <name val="HG丸ｺﾞｼｯｸM-PRO"/>
      <family val="3"/>
      <charset val="128"/>
    </font>
    <font>
      <sz val="12"/>
      <name val="HG丸ｺﾞｼｯｸM-PRO"/>
      <family val="2"/>
      <charset val="128"/>
    </font>
    <font>
      <sz val="12"/>
      <name val="ＭＳ Ｐゴシック"/>
      <family val="2"/>
      <charset val="128"/>
      <scheme val="minor"/>
    </font>
    <font>
      <sz val="12"/>
      <color theme="0"/>
      <name val="HG丸ｺﾞｼｯｸM-PRO"/>
      <family val="2"/>
      <charset val="128"/>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14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9">
    <xf numFmtId="0" fontId="0" fillId="0" borderId="0" xfId="0"/>
    <xf numFmtId="0" fontId="4" fillId="0" borderId="7" xfId="0" applyFont="1" applyBorder="1" applyAlignment="1" applyProtection="1">
      <alignment horizontal="center" vertical="center" shrinkToFit="1"/>
      <protection hidden="1"/>
    </xf>
    <xf numFmtId="0" fontId="4" fillId="0" borderId="1" xfId="0" applyFont="1" applyBorder="1" applyAlignment="1" applyProtection="1">
      <alignment horizontal="center" vertical="center"/>
      <protection hidden="1"/>
    </xf>
    <xf numFmtId="0" fontId="4" fillId="0" borderId="1" xfId="0" applyFont="1" applyBorder="1" applyAlignment="1" applyProtection="1">
      <alignment vertical="center" shrinkToFit="1"/>
      <protection hidden="1"/>
    </xf>
    <xf numFmtId="0" fontId="4" fillId="0" borderId="1" xfId="0" applyFont="1" applyBorder="1" applyAlignment="1" applyProtection="1">
      <alignment horizontal="center" vertical="center" shrinkToFit="1"/>
      <protection hidden="1"/>
    </xf>
    <xf numFmtId="0" fontId="0" fillId="0" borderId="0" xfId="0" applyAlignment="1" applyProtection="1">
      <alignment vertical="center"/>
      <protection hidden="1"/>
    </xf>
    <xf numFmtId="0" fontId="4" fillId="0" borderId="4" xfId="0" applyFont="1" applyBorder="1" applyAlignment="1" applyProtection="1">
      <alignment horizontal="center" vertical="center" shrinkToFit="1"/>
      <protection hidden="1"/>
    </xf>
    <xf numFmtId="0" fontId="4" fillId="0" borderId="0" xfId="0" applyFont="1" applyAlignment="1" applyProtection="1">
      <alignment vertical="center" shrinkToFit="1"/>
      <protection hidden="1"/>
    </xf>
    <xf numFmtId="0" fontId="4" fillId="0" borderId="0" xfId="0" applyFont="1" applyAlignment="1" applyProtection="1">
      <alignment horizontal="center" vertical="center" shrinkToFit="1"/>
      <protection hidden="1"/>
    </xf>
    <xf numFmtId="0" fontId="4" fillId="0" borderId="0" xfId="0" applyFont="1" applyAlignment="1" applyProtection="1">
      <alignment vertical="center"/>
      <protection hidden="1"/>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right" vertical="center" shrinkToFit="1"/>
      <protection hidden="1"/>
    </xf>
    <xf numFmtId="0" fontId="4" fillId="0" borderId="14" xfId="0" applyFont="1" applyBorder="1" applyAlignment="1" applyProtection="1">
      <alignment horizontal="center" vertical="center" shrinkToFit="1"/>
      <protection hidden="1"/>
    </xf>
    <xf numFmtId="0" fontId="6" fillId="0" borderId="1" xfId="0" applyFont="1" applyBorder="1" applyAlignment="1" applyProtection="1">
      <alignment vertical="center" shrinkToFit="1"/>
      <protection hidden="1"/>
    </xf>
    <xf numFmtId="0" fontId="4" fillId="0" borderId="17" xfId="0" applyFont="1" applyBorder="1" applyAlignment="1" applyProtection="1">
      <alignment horizontal="center" vertical="center" shrinkToFit="1"/>
      <protection hidden="1"/>
    </xf>
    <xf numFmtId="0" fontId="0" fillId="0" borderId="0" xfId="0" applyProtection="1">
      <protection hidden="1"/>
    </xf>
    <xf numFmtId="0" fontId="8" fillId="0" borderId="11" xfId="0" applyFont="1" applyBorder="1" applyAlignment="1" applyProtection="1">
      <alignment horizontal="center" vertical="center" shrinkToFit="1"/>
      <protection hidden="1"/>
    </xf>
    <xf numFmtId="0" fontId="8" fillId="0" borderId="2" xfId="0" applyFont="1" applyBorder="1" applyAlignment="1">
      <alignment vertical="center" shrinkToFit="1"/>
    </xf>
    <xf numFmtId="0" fontId="8" fillId="0" borderId="1" xfId="0" applyFont="1" applyBorder="1" applyAlignment="1">
      <alignment vertical="center" shrinkToFit="1"/>
    </xf>
    <xf numFmtId="0" fontId="8" fillId="0" borderId="17" xfId="0" applyFont="1" applyBorder="1" applyAlignment="1">
      <alignment vertical="center" shrinkToFit="1"/>
    </xf>
    <xf numFmtId="0" fontId="8" fillId="0" borderId="21" xfId="0" applyFont="1" applyBorder="1" applyAlignment="1">
      <alignment vertical="center" shrinkToFit="1"/>
    </xf>
    <xf numFmtId="0" fontId="8" fillId="0" borderId="1" xfId="0" applyFont="1" applyBorder="1" applyAlignment="1" applyProtection="1">
      <alignment vertical="center" shrinkToFit="1"/>
      <protection hidden="1"/>
    </xf>
    <xf numFmtId="0" fontId="9" fillId="0" borderId="0" xfId="0" applyFont="1" applyProtection="1">
      <protection hidden="1"/>
    </xf>
    <xf numFmtId="0" fontId="4" fillId="0" borderId="11" xfId="0" applyFont="1" applyBorder="1" applyAlignment="1" applyProtection="1">
      <alignment horizontal="center" vertical="center"/>
      <protection hidden="1"/>
    </xf>
    <xf numFmtId="0" fontId="4" fillId="0" borderId="2" xfId="0" applyFont="1" applyBorder="1" applyAlignment="1" applyProtection="1">
      <alignment vertical="center" shrinkToFit="1"/>
      <protection hidden="1"/>
    </xf>
    <xf numFmtId="0" fontId="4" fillId="0" borderId="17" xfId="0" applyFont="1" applyBorder="1" applyAlignment="1" applyProtection="1">
      <alignment vertical="center" shrinkToFit="1"/>
      <protection hidden="1"/>
    </xf>
    <xf numFmtId="0" fontId="4" fillId="0" borderId="21" xfId="0" applyFont="1" applyBorder="1" applyAlignment="1" applyProtection="1">
      <alignment vertical="center" shrinkToFit="1"/>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shrinkToFit="1"/>
      <protection hidden="1"/>
    </xf>
    <xf numFmtId="0" fontId="4" fillId="0" borderId="11" xfId="0" applyFont="1" applyBorder="1" applyAlignment="1" applyProtection="1">
      <alignment horizontal="center" vertical="center" shrinkToFit="1"/>
      <protection hidden="1"/>
    </xf>
    <xf numFmtId="0" fontId="4" fillId="0" borderId="2"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2"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protection hidden="1"/>
    </xf>
    <xf numFmtId="0" fontId="4" fillId="0" borderId="3" xfId="0" applyFont="1" applyBorder="1" applyAlignment="1" applyProtection="1">
      <alignment horizontal="center" vertical="center" shrinkToFit="1"/>
      <protection hidden="1"/>
    </xf>
    <xf numFmtId="0" fontId="4" fillId="0" borderId="17"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4" fillId="0" borderId="19" xfId="0" applyFont="1" applyBorder="1" applyAlignment="1" applyProtection="1">
      <alignment horizontal="center" vertical="center" shrinkToFit="1"/>
      <protection hidden="1"/>
    </xf>
    <xf numFmtId="0" fontId="4" fillId="0" borderId="21" xfId="0"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4" fillId="0" borderId="23" xfId="0" applyFont="1" applyBorder="1" applyAlignment="1" applyProtection="1">
      <alignment horizontal="center" vertical="center" shrinkToFit="1"/>
      <protection hidden="1"/>
    </xf>
    <xf numFmtId="0" fontId="4" fillId="0" borderId="21" xfId="0" applyFont="1" applyBorder="1" applyAlignment="1" applyProtection="1">
      <alignment horizontal="center" vertical="center" shrinkToFit="1"/>
      <protection hidden="1"/>
    </xf>
    <xf numFmtId="0" fontId="4" fillId="0" borderId="18" xfId="0" applyFont="1" applyBorder="1" applyAlignment="1" applyProtection="1">
      <alignment horizontal="center" vertical="center" shrinkToFit="1"/>
      <protection hidden="1"/>
    </xf>
    <xf numFmtId="0" fontId="4" fillId="0" borderId="22" xfId="0" applyFont="1" applyBorder="1" applyAlignment="1" applyProtection="1">
      <alignment horizontal="center" vertical="center" shrinkToFit="1"/>
      <protection hidden="1"/>
    </xf>
    <xf numFmtId="0" fontId="4" fillId="0" borderId="1" xfId="0" applyFont="1" applyBorder="1" applyAlignment="1">
      <alignment horizontal="center" vertical="center"/>
    </xf>
    <xf numFmtId="0" fontId="4" fillId="0" borderId="1" xfId="0" applyFont="1" applyBorder="1" applyAlignment="1">
      <alignment vertical="center" shrinkToFit="1"/>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7" fillId="0" borderId="1" xfId="0" applyFont="1" applyBorder="1" applyAlignment="1" applyProtection="1">
      <alignment horizontal="center" vertical="center" shrinkToFit="1"/>
      <protection locked="0"/>
    </xf>
    <xf numFmtId="49" fontId="4" fillId="0" borderId="10" xfId="0" applyNumberFormat="1" applyFont="1" applyBorder="1" applyAlignment="1" applyProtection="1">
      <alignment horizontal="center" vertical="center"/>
      <protection hidden="1"/>
    </xf>
    <xf numFmtId="0" fontId="0" fillId="0" borderId="0" xfId="0" applyAlignment="1" applyProtection="1">
      <alignment horizontal="center"/>
      <protection hidden="1"/>
    </xf>
    <xf numFmtId="49" fontId="4" fillId="0" borderId="15" xfId="0" applyNumberFormat="1" applyFont="1" applyBorder="1" applyAlignment="1" applyProtection="1">
      <alignment horizontal="center" vertical="center"/>
      <protection hidden="1"/>
    </xf>
    <xf numFmtId="49" fontId="4" fillId="0" borderId="16" xfId="0" applyNumberFormat="1" applyFont="1" applyBorder="1" applyAlignment="1" applyProtection="1">
      <alignment horizontal="center" vertical="center"/>
      <protection hidden="1"/>
    </xf>
    <xf numFmtId="49" fontId="4" fillId="0" borderId="20" xfId="0" applyNumberFormat="1" applyFont="1" applyBorder="1" applyAlignment="1" applyProtection="1">
      <alignment horizontal="center" vertical="center"/>
      <protection hidden="1"/>
    </xf>
    <xf numFmtId="49" fontId="0" fillId="0" borderId="0" xfId="0" applyNumberFormat="1" applyAlignment="1" applyProtection="1">
      <alignment horizontal="center"/>
      <protection hidden="1"/>
    </xf>
    <xf numFmtId="0" fontId="4" fillId="0" borderId="24" xfId="0" applyFont="1" applyBorder="1" applyAlignment="1" applyProtection="1">
      <alignment horizontal="center" vertical="center" shrinkToFit="1"/>
      <protection hidden="1"/>
    </xf>
    <xf numFmtId="0" fontId="4" fillId="0" borderId="25" xfId="0" applyFont="1" applyBorder="1" applyAlignment="1" applyProtection="1">
      <alignment horizontal="center" vertical="center" shrinkToFit="1"/>
      <protection hidden="1"/>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0" fillId="0" borderId="0" xfId="0" applyAlignment="1" applyProtection="1">
      <alignment horizontal="right" vertical="center"/>
      <protection hidden="1"/>
    </xf>
    <xf numFmtId="42" fontId="0" fillId="0" borderId="0" xfId="0" applyNumberFormat="1" applyProtection="1">
      <protection hidden="1"/>
    </xf>
    <xf numFmtId="0" fontId="0" fillId="0" borderId="0" xfId="0" quotePrefix="1" applyProtection="1">
      <protection hidden="1"/>
    </xf>
    <xf numFmtId="0" fontId="0" fillId="0" borderId="0" xfId="0" applyAlignment="1" applyProtection="1">
      <alignment vertical="center" shrinkToFit="1"/>
      <protection hidden="1"/>
    </xf>
    <xf numFmtId="42" fontId="0" fillId="0" borderId="0" xfId="0" applyNumberFormat="1" applyAlignment="1" applyProtection="1">
      <alignment horizontal="right" vertical="center" shrinkToFit="1"/>
      <protection hidden="1"/>
    </xf>
    <xf numFmtId="0" fontId="0" fillId="0" borderId="1" xfId="0" applyBorder="1" applyAlignment="1" applyProtection="1">
      <alignment horizontal="right" vertical="center" shrinkToFit="1"/>
      <protection locked="0"/>
    </xf>
    <xf numFmtId="0" fontId="0" fillId="0" borderId="0" xfId="0" applyAlignment="1" applyProtection="1">
      <alignment vertical="center"/>
      <protection locked="0" hidden="1"/>
    </xf>
    <xf numFmtId="0" fontId="0" fillId="0" borderId="1" xfId="0" applyBorder="1" applyAlignment="1" applyProtection="1">
      <alignment horizontal="left" vertical="center" shrinkToFit="1"/>
      <protection locked="0"/>
    </xf>
    <xf numFmtId="0" fontId="4" fillId="0" borderId="9" xfId="0" applyFont="1" applyBorder="1" applyAlignment="1" applyProtection="1">
      <alignment horizontal="right" vertical="center"/>
      <protection hidden="1"/>
    </xf>
    <xf numFmtId="0" fontId="4" fillId="0" borderId="8" xfId="0" applyFont="1" applyBorder="1" applyAlignment="1" applyProtection="1">
      <alignment horizontal="right" vertical="center"/>
      <protection hidden="1"/>
    </xf>
    <xf numFmtId="0" fontId="4" fillId="0" borderId="4"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10" fillId="0" borderId="0" xfId="0" applyFont="1" applyAlignment="1" applyProtection="1">
      <alignment vertical="center" shrinkToFit="1"/>
      <protection hidden="1"/>
    </xf>
    <xf numFmtId="0" fontId="4" fillId="0" borderId="4" xfId="0" applyFont="1" applyBorder="1" applyAlignment="1" applyProtection="1">
      <alignment vertical="center" shrinkToFit="1"/>
      <protection hidden="1"/>
    </xf>
    <xf numFmtId="0" fontId="4" fillId="0" borderId="3" xfId="0" applyFont="1" applyBorder="1" applyAlignment="1" applyProtection="1">
      <alignment vertical="center" shrinkToFit="1"/>
      <protection hidden="1"/>
    </xf>
    <xf numFmtId="0" fontId="4" fillId="0" borderId="4" xfId="0" applyFont="1" applyBorder="1" applyAlignment="1" applyProtection="1">
      <alignment horizontal="centerContinuous" vertical="center" shrinkToFit="1"/>
      <protection hidden="1"/>
    </xf>
    <xf numFmtId="0" fontId="4" fillId="0" borderId="3" xfId="0" applyFont="1" applyBorder="1" applyAlignment="1" applyProtection="1">
      <alignment horizontal="centerContinuous" vertical="center" shrinkToFit="1"/>
      <protection hidden="1"/>
    </xf>
    <xf numFmtId="0" fontId="4" fillId="0" borderId="5" xfId="0" applyFont="1" applyBorder="1" applyAlignment="1" applyProtection="1">
      <alignment vertical="center" shrinkToFit="1"/>
      <protection hidden="1"/>
    </xf>
  </cellXfs>
  <cellStyles count="147">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s>
  <dxfs count="19">
    <dxf>
      <fill>
        <patternFill>
          <bgColor rgb="FFFFFF00"/>
        </patternFill>
      </fill>
    </dxf>
    <dxf>
      <fill>
        <patternFill>
          <bgColor rgb="FFFFFF00"/>
        </patternFill>
      </fill>
    </dxf>
    <dxf>
      <font>
        <color rgb="FFFF0000"/>
      </font>
      <fill>
        <patternFill patternType="none">
          <bgColor indexed="65"/>
        </patternFill>
      </fill>
    </dxf>
    <dxf>
      <font>
        <color rgb="FFFF0000"/>
      </font>
      <fill>
        <patternFill patternType="none">
          <bgColor indexed="65"/>
        </patternFill>
      </fill>
    </dxf>
    <dxf>
      <font>
        <color rgb="FFFF0000"/>
      </font>
      <fill>
        <patternFill patternType="none">
          <bgColor indexed="65"/>
        </patternFill>
      </fill>
    </dxf>
    <dxf>
      <font>
        <color rgb="FFFF0000"/>
      </font>
      <fill>
        <patternFill patternType="none">
          <bgColor indexed="65"/>
        </patternFill>
      </fill>
    </dxf>
    <dxf>
      <font>
        <color rgb="FFFF0000"/>
      </font>
      <fill>
        <patternFill patternType="none">
          <bgColor indexed="65"/>
        </patternFill>
      </fill>
    </dxf>
    <dxf>
      <font>
        <color rgb="FFFF0000"/>
      </font>
      <fill>
        <patternFill patternType="none">
          <bgColor indexed="65"/>
        </patternFill>
      </fill>
    </dxf>
    <dxf>
      <fill>
        <patternFill>
          <bgColor rgb="FFFFFF00"/>
        </patternFill>
      </fill>
    </dxf>
    <dxf>
      <fill>
        <patternFill>
          <bgColor theme="0"/>
        </patternFill>
      </fill>
    </dxf>
    <dxf>
      <font>
        <color auto="1"/>
      </font>
      <fill>
        <patternFill patternType="solid">
          <fgColor indexed="64"/>
          <bgColor theme="5" tint="0.39997558519241921"/>
        </patternFill>
      </fill>
    </dxf>
    <dxf>
      <fill>
        <patternFill>
          <bgColor rgb="FFFFFF00"/>
        </patternFill>
      </fill>
    </dxf>
    <dxf>
      <fill>
        <patternFill>
          <bgColor rgb="FFFFFF00"/>
        </patternFill>
      </fill>
    </dxf>
    <dxf>
      <fill>
        <patternFill>
          <bgColor rgb="FFFFFF00"/>
        </patternFill>
      </fill>
    </dxf>
    <dxf>
      <font>
        <color rgb="FFFF0000"/>
      </font>
      <fill>
        <patternFill patternType="none">
          <bgColor indexed="65"/>
        </patternFill>
      </fill>
    </dxf>
    <dxf>
      <fill>
        <patternFill>
          <bgColor rgb="FFFFFF00"/>
        </patternFill>
      </fill>
    </dxf>
    <dxf>
      <fill>
        <patternFill>
          <bgColor rgb="FFFFFF00"/>
        </patternFill>
      </fill>
    </dxf>
    <dxf>
      <fill>
        <patternFill>
          <bgColor rgb="FFFFFF00"/>
        </patternFill>
      </fill>
    </dxf>
    <dxf>
      <font>
        <color auto="1"/>
      </font>
      <fill>
        <patternFill patternType="solid">
          <fgColor indexed="64"/>
          <bgColor rgb="FFFFFF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J47"/>
  <sheetViews>
    <sheetView showGridLines="0" tabSelected="1" zoomScaleNormal="85" zoomScalePageLayoutView="85" workbookViewId="0">
      <selection activeCell="A19" sqref="A19"/>
    </sheetView>
  </sheetViews>
  <sheetFormatPr baseColWidth="10" defaultColWidth="12.83203125" defaultRowHeight="15"/>
  <cols>
    <col min="1" max="1" width="28" style="5" bestFit="1" customWidth="1"/>
    <col min="2" max="2" width="10.33203125" style="5" bestFit="1" customWidth="1"/>
    <col min="3" max="3" width="19" style="5" bestFit="1" customWidth="1"/>
    <col min="4" max="4" width="6.33203125" style="5" customWidth="1"/>
    <col min="5" max="5" width="6.33203125" style="5" bestFit="1" customWidth="1"/>
    <col min="6" max="6" width="14" style="5" bestFit="1" customWidth="1"/>
    <col min="7" max="7" width="34.1640625" style="5" bestFit="1" customWidth="1"/>
    <col min="8" max="9" width="20" style="5" bestFit="1" customWidth="1"/>
    <col min="10" max="10" width="26" style="5" customWidth="1"/>
    <col min="11" max="11" width="34.1640625" style="5" bestFit="1" customWidth="1"/>
    <col min="12" max="13" width="20" style="5" bestFit="1" customWidth="1"/>
    <col min="14" max="14" width="31.1640625" style="5" bestFit="1" customWidth="1"/>
    <col min="15" max="16384" width="12.83203125" style="5"/>
  </cols>
  <sheetData>
    <row r="1" spans="1:7">
      <c r="A1" s="5" t="s">
        <v>494</v>
      </c>
    </row>
    <row r="3" spans="1:7">
      <c r="A3" t="s">
        <v>495</v>
      </c>
    </row>
    <row r="4" spans="1:7">
      <c r="A4" s="5" t="s">
        <v>512</v>
      </c>
    </row>
    <row r="5" spans="1:7">
      <c r="F5" s="61" t="s">
        <v>513</v>
      </c>
      <c r="G5" s="5" t="s">
        <v>514</v>
      </c>
    </row>
    <row r="7" spans="1:7">
      <c r="B7" s="5" t="s">
        <v>496</v>
      </c>
    </row>
    <row r="8" spans="1:7">
      <c r="C8" s="66"/>
      <c r="D8" s="64"/>
      <c r="E8" s="64"/>
      <c r="F8" s="65" t="str">
        <f>IF(C8="","",IF(C11="",VLOOKUP(C8,弓具店一覧!L2:N4,2,FALSE),IF(VLOOKUP(C11,弓具店一覧!$L$5:$M$10,2,FALSE)&gt;0,"0",VLOOKUP(C8,弓具店一覧!L2:N4,2,FALSE))))</f>
        <v/>
      </c>
    </row>
    <row r="9" spans="1:7">
      <c r="D9" s="64"/>
      <c r="E9" s="64"/>
      <c r="F9" s="65"/>
      <c r="G9" s="9" t="str">
        <f>IF(OR(C8="",C11=""),"",IF(VLOOKUP(C8&amp;C11,弓具店一覧!N15:O32,2,FALSE)=0,"",VLOOKUP(C8&amp;C11,弓具店一覧!N15:O32,2,FALSE)))</f>
        <v/>
      </c>
    </row>
    <row r="10" spans="1:7">
      <c r="B10" s="5" t="s">
        <v>504</v>
      </c>
      <c r="C10" s="64"/>
      <c r="D10" s="64"/>
      <c r="E10" s="64"/>
      <c r="F10" s="64"/>
    </row>
    <row r="11" spans="1:7">
      <c r="C11" s="66"/>
      <c r="D11" s="64"/>
      <c r="E11" s="64"/>
      <c r="F11" s="65" t="str">
        <f>IF(C11="","",VLOOKUP(C11,弓具店一覧!$L$5:$M$10,2,FALSE))</f>
        <v/>
      </c>
    </row>
    <row r="12" spans="1:7">
      <c r="C12" s="64"/>
      <c r="D12" s="64"/>
      <c r="E12" s="64"/>
      <c r="F12" s="64"/>
    </row>
    <row r="13" spans="1:7">
      <c r="C13" s="64"/>
      <c r="D13" s="64"/>
      <c r="E13" s="64"/>
      <c r="F13" s="64"/>
    </row>
    <row r="14" spans="1:7">
      <c r="C14" s="64"/>
      <c r="D14" s="64" t="s">
        <v>506</v>
      </c>
      <c r="E14" s="64"/>
      <c r="F14" s="65">
        <f>SUM(F8:F11)</f>
        <v>0</v>
      </c>
    </row>
    <row r="18" spans="1:10" s="8" customFormat="1" ht="21" customHeight="1">
      <c r="A18" s="4"/>
      <c r="B18" s="4" t="s">
        <v>154</v>
      </c>
      <c r="C18" s="4" t="s">
        <v>15</v>
      </c>
      <c r="D18" s="71" t="s">
        <v>489</v>
      </c>
      <c r="E18" s="72"/>
      <c r="F18" s="4" t="s">
        <v>0</v>
      </c>
      <c r="G18" s="4" t="s">
        <v>1</v>
      </c>
      <c r="H18" s="4" t="s">
        <v>2</v>
      </c>
      <c r="I18" s="4" t="s">
        <v>3</v>
      </c>
      <c r="J18" s="4" t="s">
        <v>518</v>
      </c>
    </row>
    <row r="19" spans="1:10" s="9" customFormat="1" ht="20" customHeight="1">
      <c r="A19" s="10"/>
      <c r="B19" s="4" t="str">
        <f>IF($A19="","←",IF(B20="",VLOOKUP($A19,弓具店一覧!$A:$J,2,FALSE),B20))</f>
        <v>←</v>
      </c>
      <c r="C19" s="6" t="str">
        <f>IF($A19="","",IF(C20="",VLOOKUP($A19,弓具店一覧!$A:$J,3,FALSE),C20))</f>
        <v/>
      </c>
      <c r="D19" s="57" t="str">
        <f>IF($A19="","",IF(D20="",IF(VLOOKUP($A19,弓具店一覧!$A:$J,4,FALSE)="","",VLOOKUP($A19,弓具店一覧!$A:$J,4,FALSE)),D20))</f>
        <v/>
      </c>
      <c r="E19" s="58" t="str">
        <f>IF($A19="","",IF(E20="",VLOOKUP($A19,弓具店一覧!$A:$J,5,FALSE),E20))</f>
        <v/>
      </c>
      <c r="F19" s="4" t="str">
        <f>IF($A19="","",IF(F20="",VLOOKUP($A19,弓具店一覧!$A:$J,6,FALSE),F20))</f>
        <v/>
      </c>
      <c r="G19" s="4" t="str">
        <f>IF($A19="","",IF(G20="",VLOOKUP($A19,弓具店一覧!$A:$J,7,FALSE),G20))</f>
        <v/>
      </c>
      <c r="H19" s="4" t="str">
        <f>IF($A19="","",IF(H20="",VLOOKUP($A19,弓具店一覧!$A:$J,9,FALSE),H20))</f>
        <v/>
      </c>
      <c r="I19" s="4" t="str">
        <f>IF($A19="","",IF(I20="",VLOOKUP($A19,弓具店一覧!$A:$J,10,FALSE),I20))</f>
        <v/>
      </c>
      <c r="J19" s="4" t="str">
        <f>IF(A19="","",IF(J20="","下記にご記入ください",J20))</f>
        <v/>
      </c>
    </row>
    <row r="20" spans="1:10" s="7" customFormat="1" ht="42" customHeight="1">
      <c r="A20" s="11" t="s">
        <v>4</v>
      </c>
      <c r="B20" s="10"/>
      <c r="C20" s="10"/>
      <c r="D20" s="59"/>
      <c r="E20" s="60"/>
      <c r="F20" s="10"/>
      <c r="G20" s="10"/>
      <c r="H20" s="10"/>
      <c r="I20" s="10"/>
      <c r="J20" s="50"/>
    </row>
    <row r="21" spans="1:10">
      <c r="A21" s="69" t="str">
        <f>IF(C8="２行（二口）","2行目の内容をご入力ください→","")</f>
        <v/>
      </c>
      <c r="B21" s="69"/>
      <c r="C21" s="70"/>
      <c r="D21" s="68"/>
      <c r="E21" s="68"/>
      <c r="F21" s="68"/>
      <c r="G21" s="68"/>
      <c r="H21" s="68"/>
      <c r="I21" s="68"/>
    </row>
    <row r="25" spans="1:10">
      <c r="F25" s="5" t="s">
        <v>494</v>
      </c>
    </row>
    <row r="27" spans="1:10">
      <c r="F27" s="61" t="s">
        <v>516</v>
      </c>
      <c r="G27" s="5" t="str">
        <f>IF(A19="","",C19)</f>
        <v/>
      </c>
    </row>
    <row r="28" spans="1:10">
      <c r="F28" s="61"/>
    </row>
    <row r="29" spans="1:10">
      <c r="F29" s="61" t="s">
        <v>515</v>
      </c>
      <c r="G29" s="67"/>
    </row>
    <row r="30" spans="1:10">
      <c r="F30" s="61"/>
    </row>
    <row r="31" spans="1:10">
      <c r="F31" s="61" t="s">
        <v>517</v>
      </c>
      <c r="G31" s="5" t="str">
        <f>IF(A19="","",G19)</f>
        <v/>
      </c>
    </row>
    <row r="32" spans="1:10">
      <c r="F32" s="61"/>
    </row>
    <row r="33" spans="6:7">
      <c r="F33" s="61" t="s">
        <v>507</v>
      </c>
      <c r="G33" s="5" t="str">
        <f>IF(A19="","",H19)</f>
        <v/>
      </c>
    </row>
    <row r="34" spans="6:7">
      <c r="F34" s="61"/>
    </row>
    <row r="35" spans="6:7">
      <c r="F35" s="61" t="s">
        <v>508</v>
      </c>
      <c r="G35" s="5" t="str">
        <f>IF(A19="","",I19)</f>
        <v/>
      </c>
    </row>
    <row r="36" spans="6:7">
      <c r="F36" s="61"/>
    </row>
    <row r="37" spans="6:7">
      <c r="F37" s="61" t="s">
        <v>509</v>
      </c>
      <c r="G37" s="5" t="str">
        <f>IF(J19&lt;&gt;"下記にご記入ください",J19,"")</f>
        <v/>
      </c>
    </row>
    <row r="39" spans="6:7">
      <c r="F39" s="61" t="s">
        <v>519</v>
      </c>
      <c r="G39" s="67"/>
    </row>
    <row r="41" spans="6:7">
      <c r="F41" s="61" t="s">
        <v>530</v>
      </c>
      <c r="G41" s="67"/>
    </row>
    <row r="43" spans="6:7">
      <c r="F43" s="61" t="s">
        <v>531</v>
      </c>
      <c r="G43" s="67"/>
    </row>
    <row r="45" spans="6:7">
      <c r="F45" s="61" t="str">
        <f>IF(C11="","",IF(C11="申し込まない","","広告原稿："))</f>
        <v/>
      </c>
      <c r="G45" s="67"/>
    </row>
    <row r="47" spans="6:7">
      <c r="G47" s="5" t="str">
        <f>IF(G45="","",HLOOKUP(G45,協賛data!O3:R6,4,FALSE))</f>
        <v/>
      </c>
    </row>
  </sheetData>
  <sheetProtection algorithmName="SHA-512" hashValue="ZoTE+wPW8tmKLSEJz2Q5l/Lc0K0kFc7ClZkl2Mljfow7EYfEr/+nYvmUVLpZBtNG6FF1eVjMm+Y0KLMVb2yPzQ==" saltValue="F2fPtyanj6oaE7iuEkyhnQ==" spinCount="100000" sheet="1" objects="1" scenarios="1" selectLockedCells="1"/>
  <mergeCells count="3">
    <mergeCell ref="D21:I21"/>
    <mergeCell ref="A21:C21"/>
    <mergeCell ref="D18:E18"/>
  </mergeCells>
  <phoneticPr fontId="1"/>
  <conditionalFormatting sqref="A19">
    <cfRule type="containsBlanks" dxfId="18" priority="46">
      <formula>LEN(TRIM(A19))=0</formula>
    </cfRule>
  </conditionalFormatting>
  <conditionalFormatting sqref="B20:J20">
    <cfRule type="expression" dxfId="17" priority="52">
      <formula>$A$19&lt;&gt;0</formula>
    </cfRule>
  </conditionalFormatting>
  <conditionalFormatting sqref="C8 C11">
    <cfRule type="containsBlanks" dxfId="16" priority="10">
      <formula>LEN(TRIM(C8))=0</formula>
    </cfRule>
  </conditionalFormatting>
  <conditionalFormatting sqref="D21:I21">
    <cfRule type="expression" dxfId="15" priority="53" stopIfTrue="1">
      <formula>AND($C$8="2行（二口）",$D$21="")</formula>
    </cfRule>
  </conditionalFormatting>
  <conditionalFormatting sqref="G18 I18:J18">
    <cfRule type="containsText" dxfId="14" priority="51" operator="containsText" text="該当校なし">
      <formula>NOT(ISERROR(SEARCH("該当校なし",G18)))</formula>
    </cfRule>
  </conditionalFormatting>
  <conditionalFormatting sqref="G27 G31 G33 G35 G37">
    <cfRule type="containsBlanks" dxfId="13" priority="8">
      <formula>LEN(TRIM(G27))=0</formula>
    </cfRule>
  </conditionalFormatting>
  <conditionalFormatting sqref="G29">
    <cfRule type="containsBlanks" dxfId="12" priority="6">
      <formula>LEN(TRIM(G29))=0</formula>
    </cfRule>
  </conditionalFormatting>
  <conditionalFormatting sqref="G39">
    <cfRule type="containsBlanks" dxfId="11" priority="5">
      <formula>LEN(TRIM(G39))=0</formula>
    </cfRule>
  </conditionalFormatting>
  <conditionalFormatting sqref="J19">
    <cfRule type="notContainsBlanks" dxfId="10" priority="49">
      <formula>LEN(TRIM(J19))&gt;0</formula>
    </cfRule>
  </conditionalFormatting>
  <conditionalFormatting sqref="G45">
    <cfRule type="notContainsBlanks" dxfId="9" priority="3">
      <formula>LEN(TRIM(G45))&gt;0</formula>
    </cfRule>
    <cfRule type="expression" dxfId="8" priority="4" stopIfTrue="1">
      <formula>$F$45&lt;&gt;""</formula>
    </cfRule>
  </conditionalFormatting>
  <conditionalFormatting sqref="G43">
    <cfRule type="containsBlanks" dxfId="1" priority="2">
      <formula>LEN(TRIM(G43))=0</formula>
    </cfRule>
  </conditionalFormatting>
  <conditionalFormatting sqref="G41">
    <cfRule type="containsBlanks" dxfId="0" priority="1">
      <formula>LEN(TRIM(G41))=0</formula>
    </cfRule>
  </conditionalFormatting>
  <dataValidations xWindow="435" yWindow="298" count="1">
    <dataValidation type="list" allowBlank="1" showInputMessage="1" showErrorMessage="1" sqref="G41" xr:uid="{961332AC-4639-F64F-BEF7-F124A2894D57}">
      <formula1>"銀行振込,現金支払い"</formula1>
    </dataValidation>
  </dataValidations>
  <pageMargins left="0.7" right="0.7" top="0.75" bottom="0.75" header="0.3" footer="0.3"/>
  <pageSetup paperSize="9" scale="31" orientation="portrait" horizontalDpi="4294967292" verticalDpi="4294967292"/>
  <colBreaks count="1" manualBreakCount="1">
    <brk id="9" max="1048575" man="1"/>
  </colBreaks>
  <ignoredErrors>
    <ignoredError sqref="K19:XFD20 A24:D25 A78:D1048576 K18:XFD18 E75:XFD1048576 E22:XFD22 K21:XFD21" emptyCellReference="1"/>
  </ignoredErrors>
  <extLst>
    <ext xmlns:x14="http://schemas.microsoft.com/office/spreadsheetml/2009/9/main" uri="{CCE6A557-97BC-4b89-ADB6-D9C93CAAB3DF}">
      <x14:dataValidations xmlns:xm="http://schemas.microsoft.com/office/excel/2006/main" xWindow="435" yWindow="298" count="6">
        <x14:dataValidation type="list" allowBlank="1" showInputMessage="1" showErrorMessage="1" xr:uid="{00000000-0002-0000-0000-000000000000}">
          <x14:formula1>
            <xm:f>弓具店一覧!$D$1:$D$2</xm:f>
          </x14:formula1>
          <xm:sqref>D20</xm:sqref>
        </x14:dataValidation>
        <x14:dataValidation type="list" allowBlank="1" showInputMessage="1" showErrorMessage="1" xr:uid="{00000000-0002-0000-0000-000001000000}">
          <x14:formula1>
            <xm:f>弓具店一覧!$E$1:$E$2</xm:f>
          </x14:formula1>
          <xm:sqref>E20</xm:sqref>
        </x14:dataValidation>
        <x14:dataValidation type="list" allowBlank="1" showInputMessage="1" showErrorMessage="1" xr:uid="{1E9723AF-5F25-5849-9D7B-A6B0BC831785}">
          <x14:formula1>
            <xm:f>弓具店一覧!$A$3:$A$101</xm:f>
          </x14:formula1>
          <xm:sqref>A19</xm:sqref>
        </x14:dataValidation>
        <x14:dataValidation type="list" allowBlank="1" showInputMessage="1" showErrorMessage="1" xr:uid="{00BFF0E6-1245-EB4F-9493-812FC7A54D1D}">
          <x14:formula1>
            <xm:f>弓具店一覧!$L$2:$L$4</xm:f>
          </x14:formula1>
          <xm:sqref>C8</xm:sqref>
        </x14:dataValidation>
        <x14:dataValidation type="list" allowBlank="1" showInputMessage="1" showErrorMessage="1" xr:uid="{1B9A53BA-26DF-3C4A-9BD8-98C306B7F318}">
          <x14:formula1>
            <xm:f>弓具店一覧!$L$5:$L$10</xm:f>
          </x14:formula1>
          <xm:sqref>C11</xm:sqref>
        </x14:dataValidation>
        <x14:dataValidation type="list" allowBlank="1" showInputMessage="1" showErrorMessage="1" xr:uid="{98200534-11D0-CD43-8C56-432915064E29}">
          <x14:formula1>
            <xm:f>協賛data!$O$3:$R$3</xm:f>
          </x14:formula1>
          <xm:sqref>G45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P106"/>
  <sheetViews>
    <sheetView topLeftCell="A1048576" workbookViewId="0">
      <selection activeCell="A1048576" sqref="A1:XFD1048576"/>
    </sheetView>
  </sheetViews>
  <sheetFormatPr baseColWidth="10" defaultColWidth="10.83203125" defaultRowHeight="15" zeroHeight="1"/>
  <cols>
    <col min="1" max="1" width="37.5" style="56" bestFit="1" customWidth="1"/>
    <col min="2" max="2" width="10.33203125" style="15" bestFit="1" customWidth="1"/>
    <col min="3" max="3" width="28.6640625" style="15" bestFit="1" customWidth="1"/>
    <col min="4" max="5" width="6.33203125" style="15" bestFit="1" customWidth="1"/>
    <col min="6" max="6" width="14.6640625" style="52" bestFit="1" customWidth="1"/>
    <col min="7" max="7" width="48.83203125" style="22" bestFit="1" customWidth="1"/>
    <col min="8" max="8" width="10.83203125" style="15"/>
    <col min="9" max="10" width="20" style="15" bestFit="1" customWidth="1"/>
    <col min="11" max="11" width="10.83203125" style="15"/>
    <col min="12" max="13" width="13" style="15" bestFit="1" customWidth="1"/>
    <col min="14" max="14" width="25.33203125" style="15" bestFit="1" customWidth="1"/>
    <col min="15" max="15" width="75.33203125" style="15" bestFit="1" customWidth="1"/>
    <col min="16" max="16384" width="10.83203125" style="15"/>
  </cols>
  <sheetData>
    <row r="1" spans="1:16" ht="16" hidden="1" thickBot="1">
      <c r="D1" s="15" t="s">
        <v>6</v>
      </c>
      <c r="E1" s="15" t="s">
        <v>6</v>
      </c>
    </row>
    <row r="2" spans="1:16" ht="16" hidden="1" thickBot="1">
      <c r="A2" s="51" t="s">
        <v>13</v>
      </c>
      <c r="B2" s="23" t="s">
        <v>153</v>
      </c>
      <c r="C2" s="23" t="s">
        <v>8</v>
      </c>
      <c r="D2" s="27" t="s">
        <v>490</v>
      </c>
      <c r="E2" s="28" t="s">
        <v>491</v>
      </c>
      <c r="F2" s="23" t="s">
        <v>9</v>
      </c>
      <c r="G2" s="16" t="s">
        <v>10</v>
      </c>
      <c r="H2" s="29"/>
      <c r="I2" s="29" t="s">
        <v>11</v>
      </c>
      <c r="J2" s="12" t="s">
        <v>12</v>
      </c>
      <c r="K2" s="12"/>
      <c r="L2" s="15" t="s">
        <v>505</v>
      </c>
      <c r="M2" s="62"/>
      <c r="N2" s="62"/>
    </row>
    <row r="3" spans="1:16" hidden="1">
      <c r="A3" s="24" t="str">
        <f>B3&amp;"："&amp;C3</f>
        <v>北海道：（株）寺内弓具店</v>
      </c>
      <c r="B3" s="30" t="s">
        <v>114</v>
      </c>
      <c r="C3" s="24" t="s">
        <v>16</v>
      </c>
      <c r="D3" s="31" t="s">
        <v>14</v>
      </c>
      <c r="E3" s="1" t="s">
        <v>464</v>
      </c>
      <c r="F3" s="38" t="s">
        <v>155</v>
      </c>
      <c r="G3" s="17" t="s">
        <v>237</v>
      </c>
      <c r="H3" s="24"/>
      <c r="I3" s="32" t="s">
        <v>323</v>
      </c>
      <c r="J3" s="32" t="s">
        <v>324</v>
      </c>
      <c r="K3" s="3"/>
      <c r="L3" s="61" t="s">
        <v>497</v>
      </c>
      <c r="M3" s="62">
        <v>1000</v>
      </c>
      <c r="N3" s="62"/>
    </row>
    <row r="4" spans="1:16" hidden="1">
      <c r="A4" s="3" t="str">
        <f t="shared" ref="A4:A67" si="0">B4&amp;"："&amp;C4</f>
        <v>北海道：大洋弓具製作所</v>
      </c>
      <c r="B4" s="2" t="s">
        <v>114</v>
      </c>
      <c r="C4" s="3" t="s">
        <v>17</v>
      </c>
      <c r="D4" s="33" t="s">
        <v>465</v>
      </c>
      <c r="E4" s="34" t="s">
        <v>14</v>
      </c>
      <c r="F4" s="2" t="s">
        <v>156</v>
      </c>
      <c r="G4" s="18" t="s">
        <v>238</v>
      </c>
      <c r="H4" s="3"/>
      <c r="I4" s="4" t="s">
        <v>325</v>
      </c>
      <c r="J4" s="4" t="s">
        <v>325</v>
      </c>
      <c r="K4" s="3"/>
      <c r="L4" s="61" t="s">
        <v>498</v>
      </c>
      <c r="M4" s="62">
        <v>2000</v>
      </c>
      <c r="N4" s="62"/>
    </row>
    <row r="5" spans="1:16" hidden="1">
      <c r="A5" s="3" t="str">
        <f t="shared" si="0"/>
        <v>北海道：武田弓具店</v>
      </c>
      <c r="B5" s="2" t="s">
        <v>114</v>
      </c>
      <c r="C5" s="3" t="s">
        <v>18</v>
      </c>
      <c r="D5" s="33" t="s">
        <v>14</v>
      </c>
      <c r="E5" s="34" t="s">
        <v>464</v>
      </c>
      <c r="F5" s="2" t="s">
        <v>157</v>
      </c>
      <c r="G5" s="18" t="s">
        <v>239</v>
      </c>
      <c r="H5" s="3"/>
      <c r="I5" s="4" t="s">
        <v>326</v>
      </c>
      <c r="J5" s="4" t="s">
        <v>327</v>
      </c>
      <c r="K5" s="3"/>
      <c r="L5" s="15" t="s">
        <v>505</v>
      </c>
      <c r="M5" s="62"/>
    </row>
    <row r="6" spans="1:16" hidden="1">
      <c r="A6" s="3" t="str">
        <f t="shared" si="0"/>
        <v>青森県：あおもりぶどうぐ</v>
      </c>
      <c r="B6" s="2" t="s">
        <v>115</v>
      </c>
      <c r="C6" s="3" t="s">
        <v>19</v>
      </c>
      <c r="D6" s="33" t="s">
        <v>14</v>
      </c>
      <c r="E6" s="34" t="s">
        <v>464</v>
      </c>
      <c r="F6" s="2" t="s">
        <v>158</v>
      </c>
      <c r="G6" s="18" t="s">
        <v>240</v>
      </c>
      <c r="H6" s="3"/>
      <c r="I6" s="4" t="s">
        <v>328</v>
      </c>
      <c r="J6" s="4"/>
      <c r="K6" s="3"/>
      <c r="L6" s="15" t="s">
        <v>503</v>
      </c>
      <c r="M6" s="62">
        <v>5000</v>
      </c>
    </row>
    <row r="7" spans="1:16" ht="16" hidden="1" thickBot="1">
      <c r="A7" s="25" t="str">
        <f t="shared" si="0"/>
        <v>青森県：渡邊弓具東北支店</v>
      </c>
      <c r="B7" s="35" t="s">
        <v>115</v>
      </c>
      <c r="C7" s="25" t="s">
        <v>20</v>
      </c>
      <c r="D7" s="36" t="s">
        <v>14</v>
      </c>
      <c r="E7" s="37" t="s">
        <v>464</v>
      </c>
      <c r="F7" s="35" t="s">
        <v>159</v>
      </c>
      <c r="G7" s="19" t="s">
        <v>241</v>
      </c>
      <c r="H7" s="25"/>
      <c r="I7" s="14" t="s">
        <v>329</v>
      </c>
      <c r="J7" s="14"/>
      <c r="K7" s="3"/>
      <c r="L7" s="15" t="s">
        <v>502</v>
      </c>
      <c r="M7" s="62">
        <v>10000</v>
      </c>
    </row>
    <row r="8" spans="1:16" hidden="1">
      <c r="A8" s="26" t="str">
        <f t="shared" si="0"/>
        <v>岩手県：漆弓具工房</v>
      </c>
      <c r="B8" s="38" t="s">
        <v>116</v>
      </c>
      <c r="C8" s="26" t="s">
        <v>21</v>
      </c>
      <c r="D8" s="39" t="s">
        <v>14</v>
      </c>
      <c r="E8" s="40" t="s">
        <v>464</v>
      </c>
      <c r="F8" s="38" t="s">
        <v>160</v>
      </c>
      <c r="G8" s="20" t="s">
        <v>242</v>
      </c>
      <c r="H8" s="26"/>
      <c r="I8" s="41" t="s">
        <v>330</v>
      </c>
      <c r="J8" s="41" t="s">
        <v>330</v>
      </c>
      <c r="K8" s="3"/>
      <c r="L8" s="15" t="s">
        <v>501</v>
      </c>
      <c r="M8" s="62">
        <v>20000</v>
      </c>
    </row>
    <row r="9" spans="1:16" hidden="1">
      <c r="A9" s="3" t="str">
        <f t="shared" si="0"/>
        <v>岩手県：佐藤弓具店</v>
      </c>
      <c r="B9" s="2" t="s">
        <v>116</v>
      </c>
      <c r="C9" s="3" t="s">
        <v>22</v>
      </c>
      <c r="D9" s="33" t="s">
        <v>14</v>
      </c>
      <c r="E9" s="34" t="s">
        <v>464</v>
      </c>
      <c r="F9" s="2" t="s">
        <v>161</v>
      </c>
      <c r="G9" s="18" t="s">
        <v>243</v>
      </c>
      <c r="H9" s="3"/>
      <c r="I9" s="4" t="s">
        <v>331</v>
      </c>
      <c r="J9" s="4"/>
      <c r="K9" s="3"/>
      <c r="L9" s="15" t="s">
        <v>500</v>
      </c>
      <c r="M9" s="62">
        <v>50000</v>
      </c>
    </row>
    <row r="10" spans="1:16" hidden="1">
      <c r="A10" s="3" t="str">
        <f t="shared" si="0"/>
        <v>宮城県：（有）後藤弓具店</v>
      </c>
      <c r="B10" s="2" t="s">
        <v>117</v>
      </c>
      <c r="C10" s="3" t="s">
        <v>23</v>
      </c>
      <c r="D10" s="33" t="s">
        <v>14</v>
      </c>
      <c r="E10" s="34" t="s">
        <v>464</v>
      </c>
      <c r="F10" s="2" t="s">
        <v>162</v>
      </c>
      <c r="G10" s="18" t="s">
        <v>244</v>
      </c>
      <c r="H10" s="3"/>
      <c r="I10" s="4" t="s">
        <v>332</v>
      </c>
      <c r="J10" s="4" t="s">
        <v>333</v>
      </c>
      <c r="K10" s="3"/>
      <c r="L10" s="15" t="s">
        <v>499</v>
      </c>
      <c r="M10" s="62">
        <v>100000</v>
      </c>
      <c r="P10" s="62"/>
    </row>
    <row r="11" spans="1:16" hidden="1">
      <c r="A11" s="3" t="str">
        <f t="shared" si="0"/>
        <v>秋田県：（有）永澤弓具</v>
      </c>
      <c r="B11" s="2" t="s">
        <v>118</v>
      </c>
      <c r="C11" s="3" t="s">
        <v>24</v>
      </c>
      <c r="D11" s="33" t="s">
        <v>14</v>
      </c>
      <c r="E11" s="34" t="s">
        <v>464</v>
      </c>
      <c r="F11" s="2" t="s">
        <v>163</v>
      </c>
      <c r="G11" s="18" t="s">
        <v>245</v>
      </c>
      <c r="H11" s="3"/>
      <c r="I11" s="4" t="s">
        <v>334</v>
      </c>
      <c r="J11" s="4" t="s">
        <v>335</v>
      </c>
      <c r="K11" s="3"/>
      <c r="M11" s="62"/>
      <c r="P11" s="62"/>
    </row>
    <row r="12" spans="1:16" ht="16" hidden="1" thickBot="1">
      <c r="A12" s="25" t="str">
        <f t="shared" si="0"/>
        <v>秋田県：御矢師永澤明久</v>
      </c>
      <c r="B12" s="35" t="s">
        <v>118</v>
      </c>
      <c r="C12" s="25" t="s">
        <v>25</v>
      </c>
      <c r="D12" s="36" t="s">
        <v>465</v>
      </c>
      <c r="E12" s="37" t="s">
        <v>14</v>
      </c>
      <c r="F12" s="35" t="s">
        <v>164</v>
      </c>
      <c r="G12" s="19" t="s">
        <v>246</v>
      </c>
      <c r="H12" s="25"/>
      <c r="I12" s="14" t="s">
        <v>336</v>
      </c>
      <c r="J12" s="14" t="s">
        <v>336</v>
      </c>
      <c r="K12" s="3"/>
      <c r="M12" s="62"/>
      <c r="P12" s="62"/>
    </row>
    <row r="13" spans="1:16" hidden="1">
      <c r="A13" s="26" t="str">
        <f t="shared" si="0"/>
        <v>山形県：岡崎弓具店</v>
      </c>
      <c r="B13" s="38" t="s">
        <v>119</v>
      </c>
      <c r="C13" s="26" t="s">
        <v>26</v>
      </c>
      <c r="D13" s="39" t="s">
        <v>14</v>
      </c>
      <c r="E13" s="40" t="s">
        <v>464</v>
      </c>
      <c r="F13" s="38" t="s">
        <v>165</v>
      </c>
      <c r="G13" s="20" t="s">
        <v>247</v>
      </c>
      <c r="H13" s="26"/>
      <c r="I13" s="41" t="s">
        <v>337</v>
      </c>
      <c r="J13" s="41"/>
      <c r="K13" s="3"/>
      <c r="M13" s="62"/>
      <c r="P13" s="62"/>
    </row>
    <row r="14" spans="1:16" hidden="1">
      <c r="A14" s="3" t="str">
        <f t="shared" si="0"/>
        <v>福島県：佐藤吉哉弓具店</v>
      </c>
      <c r="B14" s="2" t="s">
        <v>120</v>
      </c>
      <c r="C14" s="3" t="s">
        <v>27</v>
      </c>
      <c r="D14" s="33" t="s">
        <v>14</v>
      </c>
      <c r="E14" s="34" t="s">
        <v>464</v>
      </c>
      <c r="F14" s="2" t="s">
        <v>166</v>
      </c>
      <c r="G14" s="18" t="s">
        <v>248</v>
      </c>
      <c r="H14" s="3"/>
      <c r="I14" s="4" t="s">
        <v>338</v>
      </c>
      <c r="J14" s="4" t="s">
        <v>338</v>
      </c>
      <c r="K14" s="3"/>
      <c r="P14" s="62"/>
    </row>
    <row r="15" spans="1:16" hidden="1">
      <c r="A15" s="3" t="str">
        <f t="shared" si="0"/>
        <v>福島県：伊東弓具店</v>
      </c>
      <c r="B15" s="2" t="s">
        <v>120</v>
      </c>
      <c r="C15" s="3" t="s">
        <v>28</v>
      </c>
      <c r="D15" s="33" t="s">
        <v>14</v>
      </c>
      <c r="E15" s="34" t="s">
        <v>464</v>
      </c>
      <c r="F15" s="2" t="s">
        <v>167</v>
      </c>
      <c r="G15" s="18" t="s">
        <v>249</v>
      </c>
      <c r="H15" s="3"/>
      <c r="I15" s="4" t="s">
        <v>339</v>
      </c>
      <c r="J15" s="4" t="s">
        <v>339</v>
      </c>
      <c r="K15" s="3"/>
      <c r="L15" s="15" t="s">
        <v>505</v>
      </c>
      <c r="M15" s="15" t="s">
        <v>505</v>
      </c>
      <c r="N15" s="15" t="str">
        <f>L15&amp;M15</f>
        <v>申し込まない申し込まない</v>
      </c>
    </row>
    <row r="16" spans="1:16" hidden="1">
      <c r="A16" s="3" t="str">
        <f t="shared" si="0"/>
        <v>茨城県：土浦弓具</v>
      </c>
      <c r="B16" s="2" t="s">
        <v>121</v>
      </c>
      <c r="C16" s="3" t="s">
        <v>29</v>
      </c>
      <c r="D16" s="33" t="s">
        <v>14</v>
      </c>
      <c r="E16" s="34" t="s">
        <v>464</v>
      </c>
      <c r="F16" s="2" t="s">
        <v>168</v>
      </c>
      <c r="G16" s="18" t="s">
        <v>250</v>
      </c>
      <c r="H16" s="3"/>
      <c r="I16" s="4" t="s">
        <v>340</v>
      </c>
      <c r="J16" s="4" t="s">
        <v>340</v>
      </c>
      <c r="K16" s="3"/>
      <c r="L16" s="15" t="s">
        <v>505</v>
      </c>
      <c r="M16" s="15" t="s">
        <v>499</v>
      </c>
      <c r="N16" s="15" t="str">
        <f t="shared" ref="N16:N32" si="1">L16&amp;M16</f>
        <v>申し込まない裏表紙</v>
      </c>
      <c r="O16" s="15" t="s">
        <v>511</v>
      </c>
    </row>
    <row r="17" spans="1:15" ht="16" hidden="1" thickBot="1">
      <c r="A17" s="25" t="str">
        <f t="shared" si="0"/>
        <v>茨城県：助川弓具店</v>
      </c>
      <c r="B17" s="35" t="s">
        <v>121</v>
      </c>
      <c r="C17" s="25" t="s">
        <v>30</v>
      </c>
      <c r="D17" s="36" t="s">
        <v>14</v>
      </c>
      <c r="E17" s="37" t="s">
        <v>464</v>
      </c>
      <c r="F17" s="35" t="s">
        <v>169</v>
      </c>
      <c r="G17" s="19" t="s">
        <v>251</v>
      </c>
      <c r="H17" s="25"/>
      <c r="I17" s="14" t="s">
        <v>341</v>
      </c>
      <c r="J17" s="14" t="s">
        <v>341</v>
      </c>
      <c r="K17" s="3"/>
      <c r="L17" s="15" t="s">
        <v>505</v>
      </c>
      <c r="M17" s="15" t="s">
        <v>500</v>
      </c>
      <c r="N17" s="15" t="str">
        <f t="shared" si="1"/>
        <v>申し込まない裏表紙裏</v>
      </c>
      <c r="O17" s="15" t="s">
        <v>511</v>
      </c>
    </row>
    <row r="18" spans="1:15" hidden="1">
      <c r="A18" s="26" t="str">
        <f t="shared" si="0"/>
        <v>茨城県：堀弓具店</v>
      </c>
      <c r="B18" s="38" t="s">
        <v>121</v>
      </c>
      <c r="C18" s="26" t="s">
        <v>31</v>
      </c>
      <c r="D18" s="39" t="s">
        <v>14</v>
      </c>
      <c r="E18" s="40" t="s">
        <v>464</v>
      </c>
      <c r="F18" s="38" t="s">
        <v>170</v>
      </c>
      <c r="G18" s="20" t="s">
        <v>252</v>
      </c>
      <c r="H18" s="26"/>
      <c r="I18" s="41" t="s">
        <v>342</v>
      </c>
      <c r="J18" s="41" t="s">
        <v>342</v>
      </c>
      <c r="K18" s="3"/>
      <c r="L18" s="15" t="s">
        <v>505</v>
      </c>
      <c r="M18" s="15" t="s">
        <v>501</v>
      </c>
      <c r="N18" s="15" t="str">
        <f t="shared" si="1"/>
        <v>申し込まない中1/1ページ</v>
      </c>
      <c r="O18" s="15" t="s">
        <v>511</v>
      </c>
    </row>
    <row r="19" spans="1:15" hidden="1">
      <c r="A19" s="3" t="str">
        <f t="shared" si="0"/>
        <v>茨城県：保田弓具店</v>
      </c>
      <c r="B19" s="2" t="s">
        <v>121</v>
      </c>
      <c r="C19" s="3" t="s">
        <v>32</v>
      </c>
      <c r="D19" s="33" t="s">
        <v>465</v>
      </c>
      <c r="E19" s="34" t="s">
        <v>14</v>
      </c>
      <c r="F19" s="2" t="s">
        <v>171</v>
      </c>
      <c r="G19" s="18" t="s">
        <v>253</v>
      </c>
      <c r="H19" s="3"/>
      <c r="I19" s="4" t="s">
        <v>343</v>
      </c>
      <c r="J19" s="4"/>
      <c r="K19" s="3"/>
      <c r="L19" s="15" t="s">
        <v>505</v>
      </c>
      <c r="M19" s="15" t="s">
        <v>502</v>
      </c>
      <c r="N19" s="15" t="str">
        <f t="shared" si="1"/>
        <v>申し込まない中1/2ページ</v>
      </c>
      <c r="O19" s="15" t="s">
        <v>511</v>
      </c>
    </row>
    <row r="20" spans="1:15" hidden="1">
      <c r="A20" s="3" t="str">
        <f t="shared" si="0"/>
        <v>茨城県：市毛弓具店</v>
      </c>
      <c r="B20" s="2" t="s">
        <v>121</v>
      </c>
      <c r="C20" s="3" t="s">
        <v>33</v>
      </c>
      <c r="D20" s="33" t="s">
        <v>14</v>
      </c>
      <c r="E20" s="34" t="s">
        <v>464</v>
      </c>
      <c r="F20" s="2" t="s">
        <v>172</v>
      </c>
      <c r="G20" s="18" t="s">
        <v>254</v>
      </c>
      <c r="H20" s="3"/>
      <c r="I20" s="4" t="s">
        <v>344</v>
      </c>
      <c r="J20" s="4" t="s">
        <v>345</v>
      </c>
      <c r="K20" s="3"/>
      <c r="L20" s="15" t="s">
        <v>505</v>
      </c>
      <c r="M20" s="15" t="s">
        <v>503</v>
      </c>
      <c r="N20" s="15" t="str">
        <f t="shared" si="1"/>
        <v>申し込まない中1/4ページ</v>
      </c>
      <c r="O20" s="15" t="s">
        <v>511</v>
      </c>
    </row>
    <row r="21" spans="1:15" hidden="1">
      <c r="A21" s="3" t="str">
        <f t="shared" si="0"/>
        <v>茨城県：矢師 助川 弘喜</v>
      </c>
      <c r="B21" s="2" t="s">
        <v>121</v>
      </c>
      <c r="C21" s="3" t="s">
        <v>34</v>
      </c>
      <c r="D21" s="33" t="s">
        <v>465</v>
      </c>
      <c r="E21" s="34" t="s">
        <v>14</v>
      </c>
      <c r="F21" s="2" t="s">
        <v>173</v>
      </c>
      <c r="G21" s="18" t="s">
        <v>255</v>
      </c>
      <c r="H21" s="3"/>
      <c r="I21" s="4" t="s">
        <v>346</v>
      </c>
      <c r="J21" s="4" t="s">
        <v>346</v>
      </c>
      <c r="K21" s="3"/>
      <c r="L21" s="61" t="s">
        <v>497</v>
      </c>
      <c r="M21" s="15" t="s">
        <v>505</v>
      </c>
      <c r="N21" s="15" t="str">
        <f t="shared" si="1"/>
        <v>１行（一口）申し込まない</v>
      </c>
    </row>
    <row r="22" spans="1:15" ht="16" hidden="1" thickBot="1">
      <c r="A22" s="25" t="str">
        <f t="shared" si="0"/>
        <v>栃木県：（有）堀江弓具店</v>
      </c>
      <c r="B22" s="35" t="s">
        <v>122</v>
      </c>
      <c r="C22" s="25" t="s">
        <v>35</v>
      </c>
      <c r="D22" s="36" t="s">
        <v>14</v>
      </c>
      <c r="E22" s="37" t="s">
        <v>464</v>
      </c>
      <c r="F22" s="35" t="s">
        <v>174</v>
      </c>
      <c r="G22" s="19" t="s">
        <v>256</v>
      </c>
      <c r="H22" s="25"/>
      <c r="I22" s="14" t="s">
        <v>347</v>
      </c>
      <c r="J22" s="14" t="s">
        <v>347</v>
      </c>
      <c r="K22" s="3"/>
      <c r="L22" s="61" t="s">
        <v>497</v>
      </c>
      <c r="M22" s="15" t="s">
        <v>499</v>
      </c>
      <c r="N22" s="15" t="str">
        <f t="shared" si="1"/>
        <v>１行（一口）裏表紙</v>
      </c>
      <c r="O22" s="15" t="s">
        <v>510</v>
      </c>
    </row>
    <row r="23" spans="1:15" hidden="1">
      <c r="A23" s="26" t="str">
        <f t="shared" si="0"/>
        <v>栃木県：川田弓具店</v>
      </c>
      <c r="B23" s="38" t="s">
        <v>122</v>
      </c>
      <c r="C23" s="26" t="s">
        <v>36</v>
      </c>
      <c r="D23" s="39" t="s">
        <v>14</v>
      </c>
      <c r="E23" s="40" t="s">
        <v>464</v>
      </c>
      <c r="F23" s="38" t="s">
        <v>175</v>
      </c>
      <c r="G23" s="20" t="s">
        <v>257</v>
      </c>
      <c r="H23" s="26"/>
      <c r="I23" s="41" t="s">
        <v>348</v>
      </c>
      <c r="J23" s="41" t="s">
        <v>348</v>
      </c>
      <c r="K23" s="3"/>
      <c r="L23" s="61" t="s">
        <v>497</v>
      </c>
      <c r="M23" s="15" t="s">
        <v>500</v>
      </c>
      <c r="N23" s="15" t="str">
        <f t="shared" si="1"/>
        <v>１行（一口）裏表紙裏</v>
      </c>
      <c r="O23" s="15" t="s">
        <v>510</v>
      </c>
    </row>
    <row r="24" spans="1:15" hidden="1">
      <c r="A24" s="3" t="str">
        <f t="shared" si="0"/>
        <v>群馬県：（有）中島弓具店</v>
      </c>
      <c r="B24" s="2" t="s">
        <v>123</v>
      </c>
      <c r="C24" s="3" t="s">
        <v>37</v>
      </c>
      <c r="D24" s="33" t="s">
        <v>14</v>
      </c>
      <c r="E24" s="34" t="s">
        <v>464</v>
      </c>
      <c r="F24" s="2" t="s">
        <v>176</v>
      </c>
      <c r="G24" s="18" t="s">
        <v>258</v>
      </c>
      <c r="H24" s="3"/>
      <c r="I24" s="4" t="s">
        <v>349</v>
      </c>
      <c r="J24" s="4" t="s">
        <v>349</v>
      </c>
      <c r="K24" s="3"/>
      <c r="L24" s="61" t="s">
        <v>497</v>
      </c>
      <c r="M24" s="15" t="s">
        <v>501</v>
      </c>
      <c r="N24" s="15" t="str">
        <f t="shared" si="1"/>
        <v>１行（一口）中1/1ページ</v>
      </c>
      <c r="O24" s="15" t="s">
        <v>510</v>
      </c>
    </row>
    <row r="25" spans="1:15" hidden="1">
      <c r="A25" s="3" t="str">
        <f t="shared" si="0"/>
        <v>群馬県：高橋宗高弓具店</v>
      </c>
      <c r="B25" s="2" t="s">
        <v>123</v>
      </c>
      <c r="C25" s="3" t="s">
        <v>38</v>
      </c>
      <c r="D25" s="33" t="s">
        <v>14</v>
      </c>
      <c r="E25" s="34" t="s">
        <v>464</v>
      </c>
      <c r="F25" s="2" t="s">
        <v>177</v>
      </c>
      <c r="G25" s="18" t="s">
        <v>259</v>
      </c>
      <c r="H25" s="3"/>
      <c r="I25" s="4" t="s">
        <v>350</v>
      </c>
      <c r="J25" s="4" t="s">
        <v>351</v>
      </c>
      <c r="K25" s="3"/>
      <c r="L25" s="61" t="s">
        <v>497</v>
      </c>
      <c r="M25" s="15" t="s">
        <v>502</v>
      </c>
      <c r="N25" s="15" t="str">
        <f t="shared" si="1"/>
        <v>１行（一口）中1/2ページ</v>
      </c>
      <c r="O25" s="15" t="s">
        <v>510</v>
      </c>
    </row>
    <row r="26" spans="1:15" hidden="1">
      <c r="A26" s="3" t="str">
        <f t="shared" si="0"/>
        <v>埼玉県：千葉弓具店</v>
      </c>
      <c r="B26" s="2" t="s">
        <v>124</v>
      </c>
      <c r="C26" s="3" t="s">
        <v>39</v>
      </c>
      <c r="D26" s="33" t="s">
        <v>465</v>
      </c>
      <c r="E26" s="34" t="s">
        <v>14</v>
      </c>
      <c r="F26" s="2" t="s">
        <v>178</v>
      </c>
      <c r="G26" s="18" t="s">
        <v>260</v>
      </c>
      <c r="H26" s="3"/>
      <c r="I26" s="4" t="s">
        <v>352</v>
      </c>
      <c r="J26" s="4" t="s">
        <v>353</v>
      </c>
      <c r="K26" s="3"/>
      <c r="L26" s="61" t="s">
        <v>497</v>
      </c>
      <c r="M26" s="15" t="s">
        <v>503</v>
      </c>
      <c r="N26" s="15" t="str">
        <f t="shared" si="1"/>
        <v>１行（一口）中1/4ページ</v>
      </c>
      <c r="O26" s="15" t="s">
        <v>510</v>
      </c>
    </row>
    <row r="27" spans="1:15" ht="16" hidden="1" thickBot="1">
      <c r="A27" s="25" t="str">
        <f t="shared" si="0"/>
        <v>埼玉県：東京弓具製作所 さいたま店</v>
      </c>
      <c r="B27" s="35" t="s">
        <v>124</v>
      </c>
      <c r="C27" s="25" t="s">
        <v>40</v>
      </c>
      <c r="D27" s="36" t="s">
        <v>14</v>
      </c>
      <c r="E27" s="37" t="s">
        <v>464</v>
      </c>
      <c r="F27" s="35" t="s">
        <v>179</v>
      </c>
      <c r="G27" s="19" t="s">
        <v>261</v>
      </c>
      <c r="H27" s="25"/>
      <c r="I27" s="14" t="s">
        <v>354</v>
      </c>
      <c r="J27" s="14" t="s">
        <v>354</v>
      </c>
      <c r="K27" s="3"/>
      <c r="L27" s="61" t="s">
        <v>498</v>
      </c>
      <c r="M27" s="15" t="s">
        <v>505</v>
      </c>
      <c r="N27" s="15" t="str">
        <f t="shared" si="1"/>
        <v>２行（二口）申し込まない</v>
      </c>
      <c r="O27" s="63"/>
    </row>
    <row r="28" spans="1:15" hidden="1">
      <c r="A28" s="3" t="str">
        <f t="shared" si="0"/>
        <v>埼玉県：真家弓具店</v>
      </c>
      <c r="B28" s="2" t="s">
        <v>124</v>
      </c>
      <c r="C28" s="3" t="s">
        <v>41</v>
      </c>
      <c r="D28" s="33" t="s">
        <v>14</v>
      </c>
      <c r="E28" s="34" t="s">
        <v>464</v>
      </c>
      <c r="F28" s="2" t="s">
        <v>180</v>
      </c>
      <c r="G28" s="18" t="s">
        <v>262</v>
      </c>
      <c r="H28" s="3"/>
      <c r="I28" s="4" t="s">
        <v>355</v>
      </c>
      <c r="J28" s="4" t="s">
        <v>355</v>
      </c>
      <c r="K28" s="3"/>
      <c r="L28" s="61" t="s">
        <v>498</v>
      </c>
      <c r="M28" s="15" t="s">
        <v>499</v>
      </c>
      <c r="N28" s="15" t="str">
        <f t="shared" si="1"/>
        <v>２行（二口）裏表紙</v>
      </c>
    </row>
    <row r="29" spans="1:15" hidden="1">
      <c r="A29" s="3" t="str">
        <f t="shared" si="0"/>
        <v>埼玉県：ミヤタ総業株式会社</v>
      </c>
      <c r="B29" s="2" t="s">
        <v>124</v>
      </c>
      <c r="C29" s="3" t="s">
        <v>42</v>
      </c>
      <c r="D29" s="33" t="s">
        <v>465</v>
      </c>
      <c r="E29" s="34" t="s">
        <v>14</v>
      </c>
      <c r="F29" s="2" t="s">
        <v>181</v>
      </c>
      <c r="G29" s="18" t="s">
        <v>263</v>
      </c>
      <c r="H29" s="3"/>
      <c r="I29" s="4" t="s">
        <v>356</v>
      </c>
      <c r="J29" s="4" t="s">
        <v>357</v>
      </c>
      <c r="K29" s="3"/>
      <c r="L29" s="61" t="s">
        <v>498</v>
      </c>
      <c r="M29" s="15" t="s">
        <v>500</v>
      </c>
      <c r="N29" s="15" t="str">
        <f t="shared" si="1"/>
        <v>２行（二口）裏表紙裏</v>
      </c>
    </row>
    <row r="30" spans="1:15" hidden="1">
      <c r="A30" s="3" t="str">
        <f t="shared" si="0"/>
        <v>千葉県：山武弓具店</v>
      </c>
      <c r="B30" s="2" t="s">
        <v>125</v>
      </c>
      <c r="C30" s="3" t="s">
        <v>43</v>
      </c>
      <c r="D30" s="33" t="s">
        <v>14</v>
      </c>
      <c r="E30" s="34" t="s">
        <v>464</v>
      </c>
      <c r="F30" s="2" t="s">
        <v>182</v>
      </c>
      <c r="G30" s="18" t="s">
        <v>264</v>
      </c>
      <c r="H30" s="3"/>
      <c r="I30" s="4" t="s">
        <v>358</v>
      </c>
      <c r="J30" s="4" t="s">
        <v>359</v>
      </c>
      <c r="K30" s="3"/>
      <c r="L30" s="61" t="s">
        <v>498</v>
      </c>
      <c r="M30" s="15" t="s">
        <v>501</v>
      </c>
      <c r="N30" s="15" t="str">
        <f t="shared" si="1"/>
        <v>２行（二口）中1/1ページ</v>
      </c>
    </row>
    <row r="31" spans="1:15" ht="16" hidden="1" thickBot="1">
      <c r="A31" s="25" t="str">
        <f t="shared" si="0"/>
        <v>千葉県：塚本弓具店</v>
      </c>
      <c r="B31" s="35" t="s">
        <v>125</v>
      </c>
      <c r="C31" s="25" t="s">
        <v>44</v>
      </c>
      <c r="D31" s="36" t="s">
        <v>14</v>
      </c>
      <c r="E31" s="37" t="s">
        <v>464</v>
      </c>
      <c r="F31" s="35" t="s">
        <v>183</v>
      </c>
      <c r="G31" s="19" t="s">
        <v>265</v>
      </c>
      <c r="H31" s="25"/>
      <c r="I31" s="14" t="s">
        <v>360</v>
      </c>
      <c r="J31" s="14" t="s">
        <v>360</v>
      </c>
      <c r="K31" s="3"/>
      <c r="L31" s="61" t="s">
        <v>498</v>
      </c>
      <c r="M31" s="15" t="s">
        <v>502</v>
      </c>
      <c r="N31" s="15" t="str">
        <f t="shared" si="1"/>
        <v>２行（二口）中1/2ページ</v>
      </c>
    </row>
    <row r="32" spans="1:15" hidden="1">
      <c r="A32" s="26" t="str">
        <f t="shared" si="0"/>
        <v>東京都：（株）小山弓具</v>
      </c>
      <c r="B32" s="38" t="s">
        <v>126</v>
      </c>
      <c r="C32" s="26" t="s">
        <v>45</v>
      </c>
      <c r="D32" s="39" t="s">
        <v>14</v>
      </c>
      <c r="E32" s="40" t="s">
        <v>464</v>
      </c>
      <c r="F32" s="38" t="s">
        <v>184</v>
      </c>
      <c r="G32" s="20" t="s">
        <v>266</v>
      </c>
      <c r="H32" s="26"/>
      <c r="I32" s="41" t="s">
        <v>361</v>
      </c>
      <c r="J32" s="41" t="s">
        <v>362</v>
      </c>
      <c r="K32" s="3"/>
      <c r="L32" s="61" t="s">
        <v>498</v>
      </c>
      <c r="M32" s="15" t="s">
        <v>503</v>
      </c>
      <c r="N32" s="15" t="str">
        <f t="shared" si="1"/>
        <v>２行（二口）中1/4ページ</v>
      </c>
    </row>
    <row r="33" spans="1:11" hidden="1">
      <c r="A33" s="3" t="str">
        <f t="shared" si="0"/>
        <v>東京都：山田吉邦弓具店</v>
      </c>
      <c r="B33" s="2" t="s">
        <v>126</v>
      </c>
      <c r="C33" s="3" t="s">
        <v>46</v>
      </c>
      <c r="D33" s="33" t="s">
        <v>14</v>
      </c>
      <c r="E33" s="34" t="s">
        <v>464</v>
      </c>
      <c r="F33" s="2" t="s">
        <v>185</v>
      </c>
      <c r="G33" s="18" t="s">
        <v>267</v>
      </c>
      <c r="H33" s="3"/>
      <c r="I33" s="4" t="s">
        <v>363</v>
      </c>
      <c r="J33" s="4" t="s">
        <v>364</v>
      </c>
      <c r="K33" s="3"/>
    </row>
    <row r="34" spans="1:11" hidden="1">
      <c r="A34" s="3" t="str">
        <f t="shared" si="0"/>
        <v>東京都：長谷川弓具店</v>
      </c>
      <c r="B34" s="2" t="s">
        <v>126</v>
      </c>
      <c r="C34" s="3" t="s">
        <v>47</v>
      </c>
      <c r="D34" s="33" t="s">
        <v>14</v>
      </c>
      <c r="E34" s="34" t="s">
        <v>464</v>
      </c>
      <c r="F34" s="2" t="s">
        <v>7</v>
      </c>
      <c r="G34" s="18" t="s">
        <v>268</v>
      </c>
      <c r="H34" s="3"/>
      <c r="I34" s="4" t="s">
        <v>365</v>
      </c>
      <c r="J34" s="4" t="s">
        <v>366</v>
      </c>
      <c r="K34" s="3"/>
    </row>
    <row r="35" spans="1:11" hidden="1">
      <c r="A35" s="3" t="str">
        <f t="shared" si="0"/>
        <v>東京都：杉山正宗弓具店</v>
      </c>
      <c r="B35" s="2" t="s">
        <v>126</v>
      </c>
      <c r="C35" s="3" t="s">
        <v>48</v>
      </c>
      <c r="D35" s="33" t="s">
        <v>14</v>
      </c>
      <c r="E35" s="34" t="s">
        <v>464</v>
      </c>
      <c r="F35" s="2" t="s">
        <v>186</v>
      </c>
      <c r="G35" s="18" t="s">
        <v>269</v>
      </c>
      <c r="H35" s="3"/>
      <c r="I35" s="4" t="s">
        <v>367</v>
      </c>
      <c r="J35" s="4" t="s">
        <v>368</v>
      </c>
      <c r="K35" s="3"/>
    </row>
    <row r="36" spans="1:11" ht="16" hidden="1" thickBot="1">
      <c r="A36" s="25" t="str">
        <f t="shared" si="0"/>
        <v>東京都：東京弓具製作所 江戸川店</v>
      </c>
      <c r="B36" s="35" t="s">
        <v>126</v>
      </c>
      <c r="C36" s="25" t="s">
        <v>49</v>
      </c>
      <c r="D36" s="36" t="s">
        <v>14</v>
      </c>
      <c r="E36" s="37" t="s">
        <v>464</v>
      </c>
      <c r="F36" s="35" t="s">
        <v>187</v>
      </c>
      <c r="G36" s="19" t="s">
        <v>270</v>
      </c>
      <c r="H36" s="25"/>
      <c r="I36" s="14" t="s">
        <v>369</v>
      </c>
      <c r="J36" s="14" t="s">
        <v>369</v>
      </c>
      <c r="K36" s="3"/>
    </row>
    <row r="37" spans="1:11" hidden="1">
      <c r="A37" s="26" t="str">
        <f t="shared" si="0"/>
        <v>東京都：(資)曽根正康</v>
      </c>
      <c r="B37" s="38" t="s">
        <v>126</v>
      </c>
      <c r="C37" s="26" t="s">
        <v>50</v>
      </c>
      <c r="D37" s="39" t="s">
        <v>465</v>
      </c>
      <c r="E37" s="40" t="s">
        <v>14</v>
      </c>
      <c r="F37" s="38" t="s">
        <v>188</v>
      </c>
      <c r="G37" s="20" t="s">
        <v>271</v>
      </c>
      <c r="H37" s="26"/>
      <c r="I37" s="41" t="s">
        <v>370</v>
      </c>
      <c r="J37" s="41" t="s">
        <v>370</v>
      </c>
      <c r="K37" s="3"/>
    </row>
    <row r="38" spans="1:11" hidden="1">
      <c r="A38" s="3" t="str">
        <f t="shared" si="0"/>
        <v xml:space="preserve">東京都：アサヒ弓具工業（株） </v>
      </c>
      <c r="B38" s="2" t="s">
        <v>126</v>
      </c>
      <c r="C38" s="3" t="s">
        <v>51</v>
      </c>
      <c r="D38" s="33" t="s">
        <v>14</v>
      </c>
      <c r="E38" s="34" t="s">
        <v>464</v>
      </c>
      <c r="F38" s="2" t="s">
        <v>189</v>
      </c>
      <c r="G38" s="18" t="s">
        <v>272</v>
      </c>
      <c r="H38" s="3"/>
      <c r="I38" s="4" t="s">
        <v>371</v>
      </c>
      <c r="J38" s="4" t="s">
        <v>372</v>
      </c>
      <c r="K38" s="3"/>
    </row>
    <row r="39" spans="1:11" hidden="1">
      <c r="A39" s="3" t="str">
        <f t="shared" si="0"/>
        <v>東京都：吉田弓具</v>
      </c>
      <c r="B39" s="2" t="s">
        <v>126</v>
      </c>
      <c r="C39" s="3" t="s">
        <v>52</v>
      </c>
      <c r="D39" s="33" t="s">
        <v>14</v>
      </c>
      <c r="E39" s="34" t="s">
        <v>464</v>
      </c>
      <c r="F39" s="2" t="s">
        <v>190</v>
      </c>
      <c r="G39" s="18" t="s">
        <v>273</v>
      </c>
      <c r="H39" s="3"/>
      <c r="I39" s="4" t="s">
        <v>373</v>
      </c>
      <c r="J39" s="4"/>
      <c r="K39" s="3"/>
    </row>
    <row r="40" spans="1:11" hidden="1">
      <c r="A40" s="3" t="str">
        <f t="shared" si="0"/>
        <v>東京都：松永弓具店</v>
      </c>
      <c r="B40" s="2" t="s">
        <v>126</v>
      </c>
      <c r="C40" s="3" t="s">
        <v>53</v>
      </c>
      <c r="D40" s="33" t="s">
        <v>14</v>
      </c>
      <c r="E40" s="34" t="s">
        <v>464</v>
      </c>
      <c r="F40" s="2" t="s">
        <v>191</v>
      </c>
      <c r="G40" s="18" t="s">
        <v>274</v>
      </c>
      <c r="H40" s="3"/>
      <c r="I40" s="4" t="s">
        <v>374</v>
      </c>
      <c r="J40" s="4" t="s">
        <v>375</v>
      </c>
      <c r="K40" s="3"/>
    </row>
    <row r="41" spans="1:11" ht="16" hidden="1" thickBot="1">
      <c r="A41" s="25" t="str">
        <f t="shared" si="0"/>
        <v>神奈川県：山田 整司</v>
      </c>
      <c r="B41" s="35" t="s">
        <v>127</v>
      </c>
      <c r="C41" s="25" t="s">
        <v>54</v>
      </c>
      <c r="D41" s="36" t="s">
        <v>465</v>
      </c>
      <c r="E41" s="37" t="s">
        <v>14</v>
      </c>
      <c r="F41" s="35" t="s">
        <v>192</v>
      </c>
      <c r="G41" s="19" t="s">
        <v>275</v>
      </c>
      <c r="H41" s="25"/>
      <c r="I41" s="14"/>
      <c r="J41" s="14"/>
      <c r="K41" s="3"/>
    </row>
    <row r="42" spans="1:11" hidden="1">
      <c r="A42" s="26" t="str">
        <f t="shared" si="0"/>
        <v>神奈川県：谷口弓具店</v>
      </c>
      <c r="B42" s="38" t="s">
        <v>127</v>
      </c>
      <c r="C42" s="26" t="s">
        <v>55</v>
      </c>
      <c r="D42" s="39" t="s">
        <v>14</v>
      </c>
      <c r="E42" s="40" t="s">
        <v>464</v>
      </c>
      <c r="F42" s="38" t="s">
        <v>193</v>
      </c>
      <c r="G42" s="20" t="s">
        <v>276</v>
      </c>
      <c r="H42" s="26"/>
      <c r="I42" s="41" t="s">
        <v>376</v>
      </c>
      <c r="J42" s="41"/>
      <c r="K42" s="3"/>
    </row>
    <row r="43" spans="1:11" hidden="1">
      <c r="A43" s="3" t="str">
        <f t="shared" si="0"/>
        <v>神奈川県：弓工房 今井</v>
      </c>
      <c r="B43" s="2" t="s">
        <v>127</v>
      </c>
      <c r="C43" s="3" t="s">
        <v>56</v>
      </c>
      <c r="D43" s="33" t="s">
        <v>465</v>
      </c>
      <c r="E43" s="34" t="s">
        <v>14</v>
      </c>
      <c r="F43" s="2" t="s">
        <v>194</v>
      </c>
      <c r="G43" s="18" t="s">
        <v>277</v>
      </c>
      <c r="H43" s="3"/>
      <c r="I43" s="4" t="s">
        <v>377</v>
      </c>
      <c r="J43" s="4"/>
      <c r="K43" s="3"/>
    </row>
    <row r="44" spans="1:11" hidden="1">
      <c r="A44" s="3" t="str">
        <f t="shared" si="0"/>
        <v>神奈川県：安田弓具店</v>
      </c>
      <c r="B44" s="2" t="s">
        <v>127</v>
      </c>
      <c r="C44" s="3" t="s">
        <v>57</v>
      </c>
      <c r="D44" s="33" t="s">
        <v>14</v>
      </c>
      <c r="E44" s="34" t="s">
        <v>464</v>
      </c>
      <c r="F44" s="2" t="s">
        <v>195</v>
      </c>
      <c r="G44" s="21" t="s">
        <v>278</v>
      </c>
      <c r="H44" s="3"/>
      <c r="I44" s="4" t="s">
        <v>378</v>
      </c>
      <c r="J44" s="4" t="s">
        <v>378</v>
      </c>
      <c r="K44" s="3"/>
    </row>
    <row r="45" spans="1:11" hidden="1">
      <c r="A45" s="3" t="str">
        <f t="shared" si="0"/>
        <v>新潟県：宮川弓具</v>
      </c>
      <c r="B45" s="2" t="s">
        <v>128</v>
      </c>
      <c r="C45" s="3" t="s">
        <v>58</v>
      </c>
      <c r="D45" s="33" t="s">
        <v>14</v>
      </c>
      <c r="E45" s="34" t="s">
        <v>464</v>
      </c>
      <c r="F45" s="2" t="s">
        <v>196</v>
      </c>
      <c r="G45" s="18" t="s">
        <v>279</v>
      </c>
      <c r="H45" s="3"/>
      <c r="I45" s="4" t="s">
        <v>379</v>
      </c>
      <c r="J45" s="4" t="s">
        <v>379</v>
      </c>
      <c r="K45" s="3"/>
    </row>
    <row r="46" spans="1:11" ht="16" hidden="1" thickBot="1">
      <c r="A46" s="25" t="str">
        <f t="shared" si="0"/>
        <v>石川県：弓具工房　皆中堂</v>
      </c>
      <c r="B46" s="35" t="s">
        <v>129</v>
      </c>
      <c r="C46" s="25" t="s">
        <v>59</v>
      </c>
      <c r="D46" s="36" t="s">
        <v>465</v>
      </c>
      <c r="E46" s="37" t="s">
        <v>464</v>
      </c>
      <c r="F46" s="35" t="s">
        <v>197</v>
      </c>
      <c r="G46" s="19" t="s">
        <v>280</v>
      </c>
      <c r="H46" s="25"/>
      <c r="I46" s="14" t="s">
        <v>380</v>
      </c>
      <c r="J46" s="14" t="s">
        <v>380</v>
      </c>
      <c r="K46" s="3"/>
    </row>
    <row r="47" spans="1:11" hidden="1">
      <c r="A47" s="26" t="str">
        <f t="shared" si="0"/>
        <v>山梨県：弦真堂</v>
      </c>
      <c r="B47" s="38" t="s">
        <v>130</v>
      </c>
      <c r="C47" s="26" t="s">
        <v>60</v>
      </c>
      <c r="D47" s="39" t="s">
        <v>14</v>
      </c>
      <c r="E47" s="40" t="s">
        <v>464</v>
      </c>
      <c r="F47" s="38" t="s">
        <v>198</v>
      </c>
      <c r="G47" s="20" t="s">
        <v>281</v>
      </c>
      <c r="H47" s="26"/>
      <c r="I47" s="41" t="s">
        <v>381</v>
      </c>
      <c r="J47" s="41" t="s">
        <v>381</v>
      </c>
      <c r="K47" s="3"/>
    </row>
    <row r="48" spans="1:11" hidden="1">
      <c r="A48" s="3" t="str">
        <f t="shared" si="0"/>
        <v>山梨県：小林弓具</v>
      </c>
      <c r="B48" s="2" t="s">
        <v>131</v>
      </c>
      <c r="C48" s="3" t="s">
        <v>61</v>
      </c>
      <c r="D48" s="33" t="s">
        <v>14</v>
      </c>
      <c r="E48" s="34" t="s">
        <v>464</v>
      </c>
      <c r="F48" s="2" t="s">
        <v>199</v>
      </c>
      <c r="G48" s="18" t="s">
        <v>282</v>
      </c>
      <c r="H48" s="3"/>
      <c r="I48" s="4" t="s">
        <v>382</v>
      </c>
      <c r="J48" s="4"/>
      <c r="K48" s="3"/>
    </row>
    <row r="49" spans="1:11" hidden="1">
      <c r="A49" s="3" t="str">
        <f t="shared" si="0"/>
        <v>長野県：（有）中島弓具店</v>
      </c>
      <c r="B49" s="2" t="s">
        <v>132</v>
      </c>
      <c r="C49" s="3" t="s">
        <v>37</v>
      </c>
      <c r="D49" s="33" t="s">
        <v>14</v>
      </c>
      <c r="E49" s="34" t="s">
        <v>464</v>
      </c>
      <c r="F49" s="2" t="s">
        <v>200</v>
      </c>
      <c r="G49" s="18" t="s">
        <v>283</v>
      </c>
      <c r="H49" s="3"/>
      <c r="I49" s="4" t="s">
        <v>383</v>
      </c>
      <c r="J49" s="4" t="s">
        <v>384</v>
      </c>
      <c r="K49" s="3"/>
    </row>
    <row r="50" spans="1:11" hidden="1">
      <c r="A50" s="3" t="str">
        <f t="shared" si="0"/>
        <v>長野県：杉山弓弦製作所</v>
      </c>
      <c r="B50" s="2" t="s">
        <v>132</v>
      </c>
      <c r="C50" s="3" t="s">
        <v>62</v>
      </c>
      <c r="D50" s="33" t="s">
        <v>14</v>
      </c>
      <c r="E50" s="34" t="s">
        <v>464</v>
      </c>
      <c r="F50" s="2" t="s">
        <v>201</v>
      </c>
      <c r="G50" s="18" t="s">
        <v>284</v>
      </c>
      <c r="H50" s="3"/>
      <c r="I50" s="4" t="s">
        <v>385</v>
      </c>
      <c r="J50" s="4"/>
      <c r="K50" s="3"/>
    </row>
    <row r="51" spans="1:11" ht="16" hidden="1" thickBot="1">
      <c r="A51" s="25" t="str">
        <f t="shared" si="0"/>
        <v>静岡県：有限会社ヒライ弓具</v>
      </c>
      <c r="B51" s="35" t="s">
        <v>133</v>
      </c>
      <c r="C51" s="25" t="s">
        <v>63</v>
      </c>
      <c r="D51" s="36" t="s">
        <v>14</v>
      </c>
      <c r="E51" s="37" t="s">
        <v>464</v>
      </c>
      <c r="F51" s="35" t="s">
        <v>202</v>
      </c>
      <c r="G51" s="19" t="s">
        <v>285</v>
      </c>
      <c r="H51" s="25"/>
      <c r="I51" s="14" t="s">
        <v>386</v>
      </c>
      <c r="J51" s="14"/>
      <c r="K51" s="3"/>
    </row>
    <row r="52" spans="1:11" hidden="1">
      <c r="A52" s="26" t="str">
        <f t="shared" si="0"/>
        <v>静岡県：（株）甲賀弓具店</v>
      </c>
      <c r="B52" s="38" t="s">
        <v>133</v>
      </c>
      <c r="C52" s="26" t="s">
        <v>64</v>
      </c>
      <c r="D52" s="39" t="s">
        <v>14</v>
      </c>
      <c r="E52" s="40" t="s">
        <v>464</v>
      </c>
      <c r="F52" s="38" t="s">
        <v>203</v>
      </c>
      <c r="G52" s="20" t="s">
        <v>286</v>
      </c>
      <c r="H52" s="26"/>
      <c r="I52" s="41" t="s">
        <v>387</v>
      </c>
      <c r="J52" s="41"/>
      <c r="K52" s="3"/>
    </row>
    <row r="53" spans="1:11" hidden="1">
      <c r="A53" s="3" t="str">
        <f t="shared" si="0"/>
        <v>静岡県：（有）澤山弓弦製作所</v>
      </c>
      <c r="B53" s="2" t="s">
        <v>133</v>
      </c>
      <c r="C53" s="3" t="s">
        <v>65</v>
      </c>
      <c r="D53" s="33" t="s">
        <v>465</v>
      </c>
      <c r="E53" s="34" t="s">
        <v>14</v>
      </c>
      <c r="F53" s="2" t="s">
        <v>204</v>
      </c>
      <c r="G53" s="18" t="s">
        <v>287</v>
      </c>
      <c r="H53" s="3"/>
      <c r="I53" s="4" t="s">
        <v>388</v>
      </c>
      <c r="J53" s="4"/>
      <c r="K53" s="3"/>
    </row>
    <row r="54" spans="1:11" hidden="1">
      <c r="A54" s="3" t="str">
        <f t="shared" si="0"/>
        <v>静岡県：萩原ゆがけ店</v>
      </c>
      <c r="B54" s="2" t="s">
        <v>134</v>
      </c>
      <c r="C54" s="3" t="s">
        <v>66</v>
      </c>
      <c r="D54" s="33" t="s">
        <v>465</v>
      </c>
      <c r="E54" s="34" t="s">
        <v>14</v>
      </c>
      <c r="F54" s="2" t="s">
        <v>205</v>
      </c>
      <c r="G54" s="18" t="s">
        <v>288</v>
      </c>
      <c r="H54" s="3"/>
      <c r="I54" s="4" t="s">
        <v>389</v>
      </c>
      <c r="J54" s="4" t="s">
        <v>390</v>
      </c>
      <c r="K54" s="3"/>
    </row>
    <row r="55" spans="1:11" hidden="1">
      <c r="A55" s="3" t="str">
        <f t="shared" si="0"/>
        <v>静岡県：曽根弓具店</v>
      </c>
      <c r="B55" s="2" t="s">
        <v>133</v>
      </c>
      <c r="C55" s="3" t="s">
        <v>67</v>
      </c>
      <c r="D55" s="33" t="s">
        <v>14</v>
      </c>
      <c r="E55" s="34" t="s">
        <v>464</v>
      </c>
      <c r="F55" s="2" t="s">
        <v>205</v>
      </c>
      <c r="G55" s="18" t="s">
        <v>289</v>
      </c>
      <c r="H55" s="3"/>
      <c r="I55" s="4" t="s">
        <v>391</v>
      </c>
      <c r="J55" s="4" t="s">
        <v>391</v>
      </c>
      <c r="K55" s="3"/>
    </row>
    <row r="56" spans="1:11" ht="16" hidden="1" thickBot="1">
      <c r="A56" s="25" t="str">
        <f t="shared" si="0"/>
        <v>静岡県：興弓舎（巻藁製造）</v>
      </c>
      <c r="B56" s="35" t="s">
        <v>133</v>
      </c>
      <c r="C56" s="25" t="s">
        <v>68</v>
      </c>
      <c r="D56" s="36" t="s">
        <v>465</v>
      </c>
      <c r="E56" s="37" t="s">
        <v>14</v>
      </c>
      <c r="F56" s="35" t="s">
        <v>206</v>
      </c>
      <c r="G56" s="19" t="s">
        <v>290</v>
      </c>
      <c r="H56" s="25"/>
      <c r="I56" s="14" t="s">
        <v>392</v>
      </c>
      <c r="J56" s="14"/>
      <c r="K56" s="3"/>
    </row>
    <row r="57" spans="1:11" hidden="1">
      <c r="A57" s="26" t="str">
        <f t="shared" si="0"/>
        <v>静岡県：弓具工房 元則（ゆがけ師）</v>
      </c>
      <c r="B57" s="38" t="s">
        <v>133</v>
      </c>
      <c r="C57" s="26" t="s">
        <v>69</v>
      </c>
      <c r="D57" s="39" t="s">
        <v>465</v>
      </c>
      <c r="E57" s="40" t="s">
        <v>14</v>
      </c>
      <c r="F57" s="38" t="s">
        <v>207</v>
      </c>
      <c r="G57" s="20" t="s">
        <v>291</v>
      </c>
      <c r="H57" s="26"/>
      <c r="I57" s="41"/>
      <c r="J57" s="41"/>
      <c r="K57" s="3"/>
    </row>
    <row r="58" spans="1:11" hidden="1">
      <c r="A58" s="3" t="str">
        <f t="shared" si="0"/>
        <v>静岡県：矢師 小池 政明</v>
      </c>
      <c r="B58" s="2" t="s">
        <v>133</v>
      </c>
      <c r="C58" s="3" t="s">
        <v>70</v>
      </c>
      <c r="D58" s="33" t="s">
        <v>465</v>
      </c>
      <c r="E58" s="34" t="s">
        <v>14</v>
      </c>
      <c r="F58" s="2" t="s">
        <v>208</v>
      </c>
      <c r="G58" s="18" t="s">
        <v>292</v>
      </c>
      <c r="H58" s="3"/>
      <c r="I58" s="4" t="s">
        <v>393</v>
      </c>
      <c r="J58" s="6"/>
      <c r="K58" s="3"/>
    </row>
    <row r="59" spans="1:11" hidden="1">
      <c r="A59" s="3" t="str">
        <f t="shared" si="0"/>
        <v>静岡県：横田弓弦製作所</v>
      </c>
      <c r="B59" s="2" t="s">
        <v>133</v>
      </c>
      <c r="C59" s="3" t="s">
        <v>71</v>
      </c>
      <c r="D59" s="33" t="s">
        <v>465</v>
      </c>
      <c r="E59" s="34" t="s">
        <v>14</v>
      </c>
      <c r="F59" s="2" t="s">
        <v>209</v>
      </c>
      <c r="G59" s="18" t="s">
        <v>293</v>
      </c>
      <c r="H59" s="3"/>
      <c r="I59" s="4" t="s">
        <v>394</v>
      </c>
      <c r="J59" s="6"/>
      <c r="K59" s="3"/>
    </row>
    <row r="60" spans="1:11" hidden="1">
      <c r="A60" s="45" t="str">
        <f t="shared" si="0"/>
        <v>愛知県：有限会社朝矢弓具店</v>
      </c>
      <c r="B60" s="44" t="s">
        <v>135</v>
      </c>
      <c r="C60" s="45" t="s">
        <v>72</v>
      </c>
      <c r="D60" s="46" t="s">
        <v>14</v>
      </c>
      <c r="E60" s="47" t="s">
        <v>464</v>
      </c>
      <c r="F60" s="44" t="s">
        <v>210</v>
      </c>
      <c r="G60" s="18" t="s">
        <v>294</v>
      </c>
      <c r="H60" s="3"/>
      <c r="I60" s="48" t="s">
        <v>395</v>
      </c>
      <c r="J60" s="49" t="s">
        <v>396</v>
      </c>
      <c r="K60" s="3"/>
    </row>
    <row r="61" spans="1:11" ht="16" hidden="1" thickBot="1">
      <c r="A61" s="25" t="str">
        <f t="shared" si="0"/>
        <v>愛知県：有限会社林忠兵衛弓具店</v>
      </c>
      <c r="B61" s="35" t="s">
        <v>136</v>
      </c>
      <c r="C61" s="25" t="s">
        <v>73</v>
      </c>
      <c r="D61" s="36" t="s">
        <v>14</v>
      </c>
      <c r="E61" s="37" t="s">
        <v>464</v>
      </c>
      <c r="F61" s="35" t="s">
        <v>211</v>
      </c>
      <c r="G61" s="19" t="s">
        <v>295</v>
      </c>
      <c r="H61" s="25"/>
      <c r="I61" s="14" t="s">
        <v>397</v>
      </c>
      <c r="J61" s="42" t="s">
        <v>398</v>
      </c>
      <c r="K61" s="3"/>
    </row>
    <row r="62" spans="1:11" hidden="1">
      <c r="A62" s="26" t="str">
        <f t="shared" si="0"/>
        <v>愛知県：有限会社小山矢</v>
      </c>
      <c r="B62" s="38" t="s">
        <v>136</v>
      </c>
      <c r="C62" s="26" t="s">
        <v>74</v>
      </c>
      <c r="D62" s="39" t="s">
        <v>465</v>
      </c>
      <c r="E62" s="40" t="s">
        <v>14</v>
      </c>
      <c r="F62" s="38" t="s">
        <v>212</v>
      </c>
      <c r="G62" s="20" t="s">
        <v>296</v>
      </c>
      <c r="H62" s="26"/>
      <c r="I62" s="41" t="s">
        <v>399</v>
      </c>
      <c r="J62" s="43" t="s">
        <v>400</v>
      </c>
      <c r="K62" s="3"/>
    </row>
    <row r="63" spans="1:11" hidden="1">
      <c r="A63" s="3" t="str">
        <f t="shared" si="0"/>
        <v>愛知県：いろは弓具店</v>
      </c>
      <c r="B63" s="2" t="s">
        <v>136</v>
      </c>
      <c r="C63" s="3" t="s">
        <v>75</v>
      </c>
      <c r="D63" s="33" t="s">
        <v>14</v>
      </c>
      <c r="E63" s="34" t="s">
        <v>464</v>
      </c>
      <c r="F63" s="2" t="s">
        <v>213</v>
      </c>
      <c r="G63" s="18" t="s">
        <v>297</v>
      </c>
      <c r="H63" s="3"/>
      <c r="I63" s="4" t="s">
        <v>401</v>
      </c>
      <c r="J63" s="6" t="s">
        <v>402</v>
      </c>
      <c r="K63" s="3"/>
    </row>
    <row r="64" spans="1:11" hidden="1">
      <c r="A64" s="3" t="str">
        <f t="shared" si="0"/>
        <v>愛知県：弓道具商 翠山</v>
      </c>
      <c r="B64" s="2" t="s">
        <v>135</v>
      </c>
      <c r="C64" s="3" t="s">
        <v>76</v>
      </c>
      <c r="D64" s="33" t="s">
        <v>14</v>
      </c>
      <c r="E64" s="34" t="s">
        <v>464</v>
      </c>
      <c r="F64" s="2" t="s">
        <v>214</v>
      </c>
      <c r="G64" s="18" t="s">
        <v>298</v>
      </c>
      <c r="H64" s="3"/>
      <c r="I64" s="4" t="s">
        <v>403</v>
      </c>
      <c r="J64" s="6" t="s">
        <v>404</v>
      </c>
      <c r="K64" s="3"/>
    </row>
    <row r="65" spans="1:11" hidden="1">
      <c r="A65" s="3" t="str">
        <f t="shared" si="0"/>
        <v>愛知県：有限会社加藤弓具店</v>
      </c>
      <c r="B65" s="2" t="s">
        <v>136</v>
      </c>
      <c r="C65" s="3" t="s">
        <v>77</v>
      </c>
      <c r="D65" s="33" t="s">
        <v>465</v>
      </c>
      <c r="E65" s="34" t="s">
        <v>14</v>
      </c>
      <c r="F65" s="2" t="s">
        <v>215</v>
      </c>
      <c r="G65" s="18" t="s">
        <v>299</v>
      </c>
      <c r="H65" s="3"/>
      <c r="I65" s="4" t="s">
        <v>405</v>
      </c>
      <c r="J65" s="6" t="s">
        <v>406</v>
      </c>
      <c r="K65" s="3"/>
    </row>
    <row r="66" spans="1:11" ht="16" hidden="1" thickBot="1">
      <c r="A66" s="25" t="str">
        <f t="shared" si="0"/>
        <v>愛知県：有限会社石橋屋</v>
      </c>
      <c r="B66" s="35" t="s">
        <v>136</v>
      </c>
      <c r="C66" s="25" t="s">
        <v>78</v>
      </c>
      <c r="D66" s="36" t="s">
        <v>465</v>
      </c>
      <c r="E66" s="37" t="s">
        <v>14</v>
      </c>
      <c r="F66" s="35" t="s">
        <v>215</v>
      </c>
      <c r="G66" s="19" t="s">
        <v>300</v>
      </c>
      <c r="H66" s="25"/>
      <c r="I66" s="14" t="s">
        <v>407</v>
      </c>
      <c r="J66" s="42" t="s">
        <v>408</v>
      </c>
      <c r="K66" s="3"/>
    </row>
    <row r="67" spans="1:11" hidden="1">
      <c r="A67" s="26" t="str">
        <f t="shared" si="0"/>
        <v>愛知県：ナゴヤ弓具本店</v>
      </c>
      <c r="B67" s="38" t="s">
        <v>135</v>
      </c>
      <c r="C67" s="26" t="s">
        <v>79</v>
      </c>
      <c r="D67" s="39" t="s">
        <v>14</v>
      </c>
      <c r="E67" s="40" t="s">
        <v>464</v>
      </c>
      <c r="F67" s="38" t="s">
        <v>216</v>
      </c>
      <c r="G67" s="20" t="s">
        <v>301</v>
      </c>
      <c r="H67" s="26"/>
      <c r="I67" s="41" t="s">
        <v>409</v>
      </c>
      <c r="J67" s="43" t="s">
        <v>410</v>
      </c>
      <c r="K67" s="3"/>
    </row>
    <row r="68" spans="1:11" hidden="1">
      <c r="A68" s="3" t="str">
        <f t="shared" ref="A68:A101" si="2">B68&amp;"："&amp;C68</f>
        <v>愛知県：松波佐平弓具店</v>
      </c>
      <c r="B68" s="2" t="s">
        <v>135</v>
      </c>
      <c r="C68" s="3" t="s">
        <v>80</v>
      </c>
      <c r="D68" s="33" t="s">
        <v>14</v>
      </c>
      <c r="E68" s="34" t="s">
        <v>464</v>
      </c>
      <c r="F68" s="2" t="s">
        <v>217</v>
      </c>
      <c r="G68" s="18" t="s">
        <v>302</v>
      </c>
      <c r="H68" s="3"/>
      <c r="I68" s="4" t="s">
        <v>411</v>
      </c>
      <c r="J68" s="6" t="s">
        <v>411</v>
      </c>
      <c r="K68" s="3"/>
    </row>
    <row r="69" spans="1:11" hidden="1">
      <c r="A69" s="3" t="str">
        <f t="shared" si="2"/>
        <v>愛知県：有限会社奥村綜合弓具</v>
      </c>
      <c r="B69" s="2" t="s">
        <v>135</v>
      </c>
      <c r="C69" s="3" t="s">
        <v>81</v>
      </c>
      <c r="D69" s="33" t="s">
        <v>465</v>
      </c>
      <c r="E69" s="34" t="s">
        <v>14</v>
      </c>
      <c r="F69" s="2" t="s">
        <v>218</v>
      </c>
      <c r="G69" s="18" t="s">
        <v>303</v>
      </c>
      <c r="H69" s="3"/>
      <c r="I69" s="4" t="s">
        <v>412</v>
      </c>
      <c r="J69" s="6" t="s">
        <v>413</v>
      </c>
      <c r="K69" s="3"/>
    </row>
    <row r="70" spans="1:11" hidden="1">
      <c r="A70" s="3" t="str">
        <f t="shared" si="2"/>
        <v>愛知県：幽林堂弓具店</v>
      </c>
      <c r="B70" s="2" t="s">
        <v>135</v>
      </c>
      <c r="C70" s="3" t="s">
        <v>82</v>
      </c>
      <c r="D70" s="33" t="s">
        <v>14</v>
      </c>
      <c r="E70" s="34" t="s">
        <v>464</v>
      </c>
      <c r="F70" s="2" t="s">
        <v>219</v>
      </c>
      <c r="G70" s="18" t="s">
        <v>304</v>
      </c>
      <c r="H70" s="3"/>
      <c r="I70" s="4" t="s">
        <v>414</v>
      </c>
      <c r="J70" s="6" t="s">
        <v>415</v>
      </c>
      <c r="K70" s="3"/>
    </row>
    <row r="71" spans="1:11" ht="16" hidden="1" thickBot="1">
      <c r="A71" s="25" t="str">
        <f t="shared" si="2"/>
        <v>滋賀県：（有）大倉弓具店</v>
      </c>
      <c r="B71" s="35" t="s">
        <v>137</v>
      </c>
      <c r="C71" s="25" t="s">
        <v>83</v>
      </c>
      <c r="D71" s="36" t="s">
        <v>14</v>
      </c>
      <c r="E71" s="37" t="s">
        <v>464</v>
      </c>
      <c r="F71" s="35" t="s">
        <v>220</v>
      </c>
      <c r="G71" s="19" t="s">
        <v>305</v>
      </c>
      <c r="H71" s="25"/>
      <c r="I71" s="14" t="s">
        <v>416</v>
      </c>
      <c r="J71" s="42" t="s">
        <v>417</v>
      </c>
      <c r="K71" s="13"/>
    </row>
    <row r="72" spans="1:11" hidden="1">
      <c r="A72" s="26" t="str">
        <f t="shared" si="2"/>
        <v>京都府：御弓師　柴田勘十郎</v>
      </c>
      <c r="B72" s="38" t="s">
        <v>138</v>
      </c>
      <c r="C72" s="26" t="s">
        <v>84</v>
      </c>
      <c r="D72" s="39" t="s">
        <v>465</v>
      </c>
      <c r="E72" s="40" t="s">
        <v>14</v>
      </c>
      <c r="F72" s="38" t="s">
        <v>221</v>
      </c>
      <c r="G72" s="20" t="s">
        <v>306</v>
      </c>
      <c r="H72" s="26"/>
      <c r="I72" s="41" t="s">
        <v>418</v>
      </c>
      <c r="J72" s="43" t="s">
        <v>418</v>
      </c>
      <c r="K72" s="3"/>
    </row>
    <row r="73" spans="1:11" hidden="1">
      <c r="A73" s="3" t="str">
        <f t="shared" si="2"/>
        <v>大阪府：（有）猪飼弓具店</v>
      </c>
      <c r="B73" s="2" t="s">
        <v>139</v>
      </c>
      <c r="C73" s="3" t="s">
        <v>85</v>
      </c>
      <c r="D73" s="33" t="s">
        <v>14</v>
      </c>
      <c r="E73" s="34" t="s">
        <v>464</v>
      </c>
      <c r="F73" s="2" t="s">
        <v>222</v>
      </c>
      <c r="G73" s="18" t="s">
        <v>307</v>
      </c>
      <c r="H73" s="3"/>
      <c r="I73" s="4" t="s">
        <v>419</v>
      </c>
      <c r="J73" s="6" t="s">
        <v>420</v>
      </c>
      <c r="K73" s="3"/>
    </row>
    <row r="74" spans="1:11" hidden="1">
      <c r="A74" s="3" t="str">
        <f t="shared" si="2"/>
        <v>兵庫県：弓具工房はざま</v>
      </c>
      <c r="B74" s="2" t="s">
        <v>140</v>
      </c>
      <c r="C74" s="3" t="s">
        <v>86</v>
      </c>
      <c r="D74" s="33" t="s">
        <v>465</v>
      </c>
      <c r="E74" s="34" t="s">
        <v>464</v>
      </c>
      <c r="F74" s="2" t="s">
        <v>223</v>
      </c>
      <c r="G74" s="18" t="s">
        <v>308</v>
      </c>
      <c r="H74" s="3"/>
      <c r="I74" s="4" t="s">
        <v>421</v>
      </c>
      <c r="J74" s="6"/>
      <c r="K74" s="3"/>
    </row>
    <row r="75" spans="1:11" hidden="1">
      <c r="A75" s="3" t="str">
        <f t="shared" si="2"/>
        <v>島根県：（有）松田電気店</v>
      </c>
      <c r="B75" s="2" t="s">
        <v>141</v>
      </c>
      <c r="C75" s="3" t="s">
        <v>87</v>
      </c>
      <c r="D75" s="33" t="s">
        <v>14</v>
      </c>
      <c r="E75" s="34" t="s">
        <v>464</v>
      </c>
      <c r="F75" s="2" t="s">
        <v>224</v>
      </c>
      <c r="G75" s="18" t="s">
        <v>309</v>
      </c>
      <c r="H75" s="3"/>
      <c r="I75" s="4" t="s">
        <v>422</v>
      </c>
      <c r="J75" s="6" t="s">
        <v>423</v>
      </c>
      <c r="K75" s="3"/>
    </row>
    <row r="76" spans="1:11" ht="16" hidden="1" thickBot="1">
      <c r="A76" s="25" t="str">
        <f t="shared" si="2"/>
        <v>岡山県：（有）鷲見弓具</v>
      </c>
      <c r="B76" s="35" t="s">
        <v>142</v>
      </c>
      <c r="C76" s="25" t="s">
        <v>88</v>
      </c>
      <c r="D76" s="36" t="s">
        <v>14</v>
      </c>
      <c r="E76" s="37" t="s">
        <v>464</v>
      </c>
      <c r="F76" s="35" t="s">
        <v>225</v>
      </c>
      <c r="G76" s="19" t="s">
        <v>310</v>
      </c>
      <c r="H76" s="25"/>
      <c r="I76" s="14" t="s">
        <v>424</v>
      </c>
      <c r="J76" s="42" t="s">
        <v>425</v>
      </c>
      <c r="K76" s="13"/>
    </row>
    <row r="77" spans="1:11" hidden="1">
      <c r="A77" s="26" t="str">
        <f t="shared" si="2"/>
        <v>山口県：細山田弓具店</v>
      </c>
      <c r="B77" s="38" t="s">
        <v>143</v>
      </c>
      <c r="C77" s="26" t="s">
        <v>89</v>
      </c>
      <c r="D77" s="39" t="s">
        <v>14</v>
      </c>
      <c r="E77" s="40" t="s">
        <v>464</v>
      </c>
      <c r="F77" s="38" t="s">
        <v>226</v>
      </c>
      <c r="G77" s="20" t="s">
        <v>311</v>
      </c>
      <c r="H77" s="26"/>
      <c r="I77" s="41" t="s">
        <v>426</v>
      </c>
      <c r="J77" s="43" t="s">
        <v>427</v>
      </c>
      <c r="K77" s="3"/>
    </row>
    <row r="78" spans="1:11" hidden="1">
      <c r="A78" s="3" t="str">
        <f t="shared" si="2"/>
        <v>香川県：（有）スエカネ弓具店</v>
      </c>
      <c r="B78" s="2" t="s">
        <v>144</v>
      </c>
      <c r="C78" s="3" t="s">
        <v>90</v>
      </c>
      <c r="D78" s="33" t="s">
        <v>14</v>
      </c>
      <c r="E78" s="34" t="s">
        <v>464</v>
      </c>
      <c r="F78" s="2" t="s">
        <v>227</v>
      </c>
      <c r="G78" s="18" t="s">
        <v>312</v>
      </c>
      <c r="H78" s="3"/>
      <c r="I78" s="4" t="s">
        <v>428</v>
      </c>
      <c r="J78" s="6" t="s">
        <v>429</v>
      </c>
      <c r="K78" s="3"/>
    </row>
    <row r="79" spans="1:11" hidden="1">
      <c r="A79" s="3" t="str">
        <f t="shared" si="2"/>
        <v>福岡県：くすみ弓具店</v>
      </c>
      <c r="B79" s="2" t="s">
        <v>145</v>
      </c>
      <c r="C79" s="3" t="s">
        <v>91</v>
      </c>
      <c r="D79" s="33" t="s">
        <v>465</v>
      </c>
      <c r="E79" s="34" t="s">
        <v>14</v>
      </c>
      <c r="F79" s="2" t="s">
        <v>228</v>
      </c>
      <c r="G79" s="18" t="s">
        <v>313</v>
      </c>
      <c r="H79" s="3"/>
      <c r="I79" s="4" t="s">
        <v>430</v>
      </c>
      <c r="J79" s="6" t="s">
        <v>430</v>
      </c>
      <c r="K79" s="3"/>
    </row>
    <row r="80" spans="1:11" hidden="1">
      <c r="A80" s="3" t="str">
        <f t="shared" si="2"/>
        <v>福岡県：（有）征矢弓具製作所</v>
      </c>
      <c r="B80" s="2" t="s">
        <v>145</v>
      </c>
      <c r="C80" s="3" t="s">
        <v>92</v>
      </c>
      <c r="D80" s="33" t="s">
        <v>465</v>
      </c>
      <c r="E80" s="34" t="s">
        <v>14</v>
      </c>
      <c r="F80" s="2" t="s">
        <v>229</v>
      </c>
      <c r="G80" s="18" t="s">
        <v>314</v>
      </c>
      <c r="H80" s="3"/>
      <c r="I80" s="4" t="s">
        <v>431</v>
      </c>
      <c r="J80" s="6" t="s">
        <v>432</v>
      </c>
      <c r="K80" s="3"/>
    </row>
    <row r="81" spans="1:11" ht="16" hidden="1" thickBot="1">
      <c r="A81" s="25" t="str">
        <f t="shared" si="2"/>
        <v>福岡県：中村的屋</v>
      </c>
      <c r="B81" s="35" t="s">
        <v>145</v>
      </c>
      <c r="C81" s="25" t="s">
        <v>93</v>
      </c>
      <c r="D81" s="36" t="s">
        <v>14</v>
      </c>
      <c r="E81" s="37" t="s">
        <v>464</v>
      </c>
      <c r="F81" s="35" t="s">
        <v>230</v>
      </c>
      <c r="G81" s="19" t="s">
        <v>315</v>
      </c>
      <c r="H81" s="25"/>
      <c r="I81" s="14" t="s">
        <v>433</v>
      </c>
      <c r="J81" s="42" t="s">
        <v>434</v>
      </c>
      <c r="K81" s="13"/>
    </row>
    <row r="82" spans="1:11" hidden="1">
      <c r="A82" s="26" t="str">
        <f t="shared" si="2"/>
        <v>福岡県：本家相良弓矢製作所</v>
      </c>
      <c r="B82" s="38" t="s">
        <v>145</v>
      </c>
      <c r="C82" s="26" t="s">
        <v>94</v>
      </c>
      <c r="D82" s="39" t="s">
        <v>14</v>
      </c>
      <c r="E82" s="40" t="s">
        <v>464</v>
      </c>
      <c r="F82" s="38" t="s">
        <v>231</v>
      </c>
      <c r="G82" s="20" t="s">
        <v>316</v>
      </c>
      <c r="H82" s="26"/>
      <c r="I82" s="41" t="s">
        <v>435</v>
      </c>
      <c r="J82" s="43" t="s">
        <v>436</v>
      </c>
      <c r="K82" s="3"/>
    </row>
    <row r="83" spans="1:11" hidden="1">
      <c r="A83" s="3" t="str">
        <f t="shared" si="2"/>
        <v>福岡県：相良矢工房</v>
      </c>
      <c r="B83" s="2" t="s">
        <v>145</v>
      </c>
      <c r="C83" s="3" t="s">
        <v>95</v>
      </c>
      <c r="D83" s="33" t="s">
        <v>465</v>
      </c>
      <c r="E83" s="34" t="s">
        <v>14</v>
      </c>
      <c r="F83" s="2" t="s">
        <v>232</v>
      </c>
      <c r="G83" s="18" t="s">
        <v>317</v>
      </c>
      <c r="H83" s="3"/>
      <c r="I83" s="4" t="s">
        <v>437</v>
      </c>
      <c r="J83" s="6" t="s">
        <v>438</v>
      </c>
      <c r="K83" s="3"/>
    </row>
    <row r="84" spans="1:11" hidden="1">
      <c r="A84" s="3" t="str">
        <f t="shared" si="2"/>
        <v>福岡県：（有）しらみず弓道具店</v>
      </c>
      <c r="B84" s="2" t="s">
        <v>145</v>
      </c>
      <c r="C84" s="3" t="s">
        <v>96</v>
      </c>
      <c r="D84" s="33" t="s">
        <v>14</v>
      </c>
      <c r="E84" s="34" t="s">
        <v>464</v>
      </c>
      <c r="F84" s="2" t="s">
        <v>233</v>
      </c>
      <c r="G84" s="18" t="s">
        <v>318</v>
      </c>
      <c r="H84" s="3"/>
      <c r="I84" s="4" t="s">
        <v>439</v>
      </c>
      <c r="J84" s="6" t="s">
        <v>440</v>
      </c>
      <c r="K84" s="3"/>
    </row>
    <row r="85" spans="1:11" hidden="1">
      <c r="A85" s="3" t="str">
        <f t="shared" si="2"/>
        <v>熊本県：有限会社タカハシ弓具店</v>
      </c>
      <c r="B85" s="2" t="s">
        <v>146</v>
      </c>
      <c r="C85" s="3" t="s">
        <v>97</v>
      </c>
      <c r="D85" s="33" t="s">
        <v>14</v>
      </c>
      <c r="E85" s="34" t="s">
        <v>464</v>
      </c>
      <c r="F85" s="2" t="s">
        <v>234</v>
      </c>
      <c r="G85" s="18" t="s">
        <v>319</v>
      </c>
      <c r="H85" s="3"/>
      <c r="I85" s="4" t="s">
        <v>441</v>
      </c>
      <c r="J85" s="6" t="s">
        <v>442</v>
      </c>
      <c r="K85" s="3"/>
    </row>
    <row r="86" spans="1:11" ht="16" hidden="1" thickBot="1">
      <c r="A86" s="25" t="str">
        <f t="shared" si="2"/>
        <v>熊本県：高橋弓具老舗</v>
      </c>
      <c r="B86" s="35" t="s">
        <v>146</v>
      </c>
      <c r="C86" s="25" t="s">
        <v>98</v>
      </c>
      <c r="D86" s="36" t="s">
        <v>14</v>
      </c>
      <c r="E86" s="37" t="s">
        <v>464</v>
      </c>
      <c r="F86" s="35" t="s">
        <v>235</v>
      </c>
      <c r="G86" s="19" t="s">
        <v>320</v>
      </c>
      <c r="H86" s="25"/>
      <c r="I86" s="14" t="s">
        <v>443</v>
      </c>
      <c r="J86" s="42" t="s">
        <v>443</v>
      </c>
      <c r="K86" s="13"/>
    </row>
    <row r="87" spans="1:11" hidden="1">
      <c r="A87" s="26" t="str">
        <f t="shared" si="2"/>
        <v>熊本県：平成弓具</v>
      </c>
      <c r="B87" s="38" t="s">
        <v>147</v>
      </c>
      <c r="C87" s="26" t="s">
        <v>99</v>
      </c>
      <c r="D87" s="39" t="s">
        <v>14</v>
      </c>
      <c r="E87" s="40" t="s">
        <v>464</v>
      </c>
      <c r="F87" s="38" t="s">
        <v>236</v>
      </c>
      <c r="G87" s="20" t="s">
        <v>321</v>
      </c>
      <c r="H87" s="26"/>
      <c r="I87" s="41" t="s">
        <v>444</v>
      </c>
      <c r="J87" s="43" t="s">
        <v>445</v>
      </c>
      <c r="K87" s="3"/>
    </row>
    <row r="88" spans="1:11" hidden="1">
      <c r="A88" s="3" t="str">
        <f t="shared" si="2"/>
        <v>熊本県：肥後三郎松永萬義弓製作所</v>
      </c>
      <c r="B88" s="2" t="s">
        <v>148</v>
      </c>
      <c r="C88" s="3" t="s">
        <v>100</v>
      </c>
      <c r="D88" s="33" t="s">
        <v>465</v>
      </c>
      <c r="E88" s="34" t="s">
        <v>14</v>
      </c>
      <c r="F88" s="2"/>
      <c r="G88" s="18" t="s">
        <v>322</v>
      </c>
      <c r="H88" s="3"/>
      <c r="I88" s="4"/>
      <c r="J88" s="6"/>
      <c r="K88" s="3"/>
    </row>
    <row r="89" spans="1:11" hidden="1">
      <c r="A89" s="3" t="str">
        <f t="shared" si="2"/>
        <v>熊本県：松永佳也弓製作所</v>
      </c>
      <c r="B89" s="2" t="s">
        <v>148</v>
      </c>
      <c r="C89" s="3" t="s">
        <v>101</v>
      </c>
      <c r="D89" s="33" t="s">
        <v>465</v>
      </c>
      <c r="E89" s="34" t="s">
        <v>14</v>
      </c>
      <c r="F89" s="2"/>
      <c r="G89" s="18"/>
      <c r="H89" s="3"/>
      <c r="I89" s="4"/>
      <c r="J89" s="6"/>
      <c r="K89" s="3"/>
    </row>
    <row r="90" spans="1:11" hidden="1">
      <c r="A90" s="3" t="str">
        <f t="shared" si="2"/>
        <v>大分県：安部弓道具店</v>
      </c>
      <c r="B90" s="2" t="s">
        <v>149</v>
      </c>
      <c r="C90" s="3" t="s">
        <v>102</v>
      </c>
      <c r="D90" s="33" t="s">
        <v>465</v>
      </c>
      <c r="E90" s="34" t="s">
        <v>14</v>
      </c>
      <c r="F90" s="2" t="s">
        <v>466</v>
      </c>
      <c r="G90" s="18" t="s">
        <v>467</v>
      </c>
      <c r="H90" s="3"/>
      <c r="I90" s="4" t="s">
        <v>446</v>
      </c>
      <c r="J90" s="6" t="s">
        <v>446</v>
      </c>
      <c r="K90" s="3"/>
    </row>
    <row r="91" spans="1:11" ht="16" hidden="1" thickBot="1">
      <c r="A91" s="25" t="str">
        <f t="shared" si="2"/>
        <v>宮崎県：池田弓具店</v>
      </c>
      <c r="B91" s="35" t="s">
        <v>150</v>
      </c>
      <c r="C91" s="25" t="s">
        <v>103</v>
      </c>
      <c r="D91" s="36" t="s">
        <v>14</v>
      </c>
      <c r="E91" s="37" t="s">
        <v>464</v>
      </c>
      <c r="F91" s="35" t="s">
        <v>468</v>
      </c>
      <c r="G91" s="19" t="s">
        <v>469</v>
      </c>
      <c r="H91" s="25"/>
      <c r="I91" s="14" t="s">
        <v>447</v>
      </c>
      <c r="J91" s="42" t="s">
        <v>448</v>
      </c>
      <c r="K91" s="13"/>
    </row>
    <row r="92" spans="1:11" hidden="1">
      <c r="A92" s="26" t="str">
        <f t="shared" si="2"/>
        <v>宮崎県：守山弓具店</v>
      </c>
      <c r="B92" s="38" t="s">
        <v>150</v>
      </c>
      <c r="C92" s="26" t="s">
        <v>104</v>
      </c>
      <c r="D92" s="39" t="s">
        <v>14</v>
      </c>
      <c r="E92" s="40" t="s">
        <v>464</v>
      </c>
      <c r="F92" s="38" t="s">
        <v>470</v>
      </c>
      <c r="G92" s="20" t="s">
        <v>471</v>
      </c>
      <c r="H92" s="26"/>
      <c r="I92" s="41" t="s">
        <v>449</v>
      </c>
      <c r="J92" s="43" t="s">
        <v>450</v>
      </c>
      <c r="K92" s="3"/>
    </row>
    <row r="93" spans="1:11" hidden="1">
      <c r="A93" s="3" t="str">
        <f t="shared" si="2"/>
        <v>宮崎県：（有）横山黎明弓製作所</v>
      </c>
      <c r="B93" s="2" t="s">
        <v>150</v>
      </c>
      <c r="C93" s="3" t="s">
        <v>105</v>
      </c>
      <c r="D93" s="33" t="s">
        <v>465</v>
      </c>
      <c r="E93" s="34" t="s">
        <v>14</v>
      </c>
      <c r="F93" s="2" t="s">
        <v>472</v>
      </c>
      <c r="G93" s="18" t="s">
        <v>473</v>
      </c>
      <c r="H93" s="3"/>
      <c r="I93" s="4" t="s">
        <v>451</v>
      </c>
      <c r="J93" s="6" t="s">
        <v>452</v>
      </c>
      <c r="K93" s="3"/>
    </row>
    <row r="94" spans="1:11" hidden="1">
      <c r="A94" s="3" t="str">
        <f t="shared" si="2"/>
        <v>宮崎県：楠見蔵吉弓製作所</v>
      </c>
      <c r="B94" s="2" t="s">
        <v>150</v>
      </c>
      <c r="C94" s="3" t="s">
        <v>106</v>
      </c>
      <c r="D94" s="33" t="s">
        <v>465</v>
      </c>
      <c r="E94" s="34" t="s">
        <v>14</v>
      </c>
      <c r="F94" s="2" t="s">
        <v>474</v>
      </c>
      <c r="G94" s="18" t="s">
        <v>475</v>
      </c>
      <c r="H94" s="3"/>
      <c r="I94" s="4" t="s">
        <v>453</v>
      </c>
      <c r="J94" s="6" t="s">
        <v>453</v>
      </c>
      <c r="K94" s="3"/>
    </row>
    <row r="95" spans="1:11" hidden="1">
      <c r="A95" s="3" t="str">
        <f t="shared" si="2"/>
        <v>宮崎県：南崎寿宝大弓製作所</v>
      </c>
      <c r="B95" s="2" t="s">
        <v>150</v>
      </c>
      <c r="C95" s="3" t="s">
        <v>107</v>
      </c>
      <c r="D95" s="33" t="s">
        <v>465</v>
      </c>
      <c r="E95" s="34" t="s">
        <v>14</v>
      </c>
      <c r="F95" s="2" t="s">
        <v>474</v>
      </c>
      <c r="G95" s="18" t="s">
        <v>476</v>
      </c>
      <c r="H95" s="3"/>
      <c r="I95" s="4" t="s">
        <v>454</v>
      </c>
      <c r="J95" s="6" t="s">
        <v>454</v>
      </c>
      <c r="K95" s="3"/>
    </row>
    <row r="96" spans="1:11" ht="16" hidden="1" thickBot="1">
      <c r="A96" s="25" t="str">
        <f t="shared" si="2"/>
        <v>宮崎県：（有）永野一萃</v>
      </c>
      <c r="B96" s="35" t="s">
        <v>150</v>
      </c>
      <c r="C96" s="25" t="s">
        <v>108</v>
      </c>
      <c r="D96" s="36" t="s">
        <v>465</v>
      </c>
      <c r="E96" s="37" t="s">
        <v>14</v>
      </c>
      <c r="F96" s="35" t="s">
        <v>477</v>
      </c>
      <c r="G96" s="19" t="s">
        <v>478</v>
      </c>
      <c r="H96" s="25"/>
      <c r="I96" s="14" t="s">
        <v>455</v>
      </c>
      <c r="J96" s="42" t="s">
        <v>456</v>
      </c>
      <c r="K96" s="13"/>
    </row>
    <row r="97" spans="1:11" hidden="1">
      <c r="A97" s="26" t="str">
        <f t="shared" si="2"/>
        <v>宮崎県：小倉大弓製作所</v>
      </c>
      <c r="B97" s="38" t="s">
        <v>150</v>
      </c>
      <c r="C97" s="26" t="s">
        <v>109</v>
      </c>
      <c r="D97" s="39" t="s">
        <v>465</v>
      </c>
      <c r="E97" s="40" t="s">
        <v>14</v>
      </c>
      <c r="F97" s="38" t="s">
        <v>479</v>
      </c>
      <c r="G97" s="20" t="s">
        <v>480</v>
      </c>
      <c r="H97" s="26"/>
      <c r="I97" s="41" t="s">
        <v>457</v>
      </c>
      <c r="J97" s="43" t="s">
        <v>458</v>
      </c>
      <c r="K97" s="3"/>
    </row>
    <row r="98" spans="1:11" hidden="1">
      <c r="A98" s="3" t="str">
        <f t="shared" si="2"/>
        <v>鹿児島県：桑幡正清大弓製作所</v>
      </c>
      <c r="B98" s="2" t="s">
        <v>151</v>
      </c>
      <c r="C98" s="3" t="s">
        <v>110</v>
      </c>
      <c r="D98" s="33" t="s">
        <v>465</v>
      </c>
      <c r="E98" s="34" t="s">
        <v>14</v>
      </c>
      <c r="F98" s="2" t="s">
        <v>481</v>
      </c>
      <c r="G98" s="18" t="s">
        <v>482</v>
      </c>
      <c r="H98" s="3"/>
      <c r="I98" s="4" t="s">
        <v>459</v>
      </c>
      <c r="J98" s="6" t="s">
        <v>459</v>
      </c>
      <c r="K98" s="3"/>
    </row>
    <row r="99" spans="1:11" hidden="1">
      <c r="A99" s="3" t="str">
        <f t="shared" si="2"/>
        <v>鹿児島県：（有）徳田弓道具店</v>
      </c>
      <c r="B99" s="2" t="s">
        <v>152</v>
      </c>
      <c r="C99" s="3" t="s">
        <v>111</v>
      </c>
      <c r="D99" s="33" t="s">
        <v>14</v>
      </c>
      <c r="E99" s="34" t="s">
        <v>464</v>
      </c>
      <c r="F99" s="2" t="s">
        <v>483</v>
      </c>
      <c r="G99" s="18" t="s">
        <v>484</v>
      </c>
      <c r="H99" s="3"/>
      <c r="I99" s="4" t="s">
        <v>460</v>
      </c>
      <c r="J99" s="6" t="s">
        <v>461</v>
      </c>
      <c r="K99" s="3"/>
    </row>
    <row r="100" spans="1:11" hidden="1">
      <c r="A100" s="3" t="str">
        <f t="shared" si="2"/>
        <v>鹿児島県：小野弓道具</v>
      </c>
      <c r="B100" s="2" t="s">
        <v>151</v>
      </c>
      <c r="C100" s="3" t="s">
        <v>112</v>
      </c>
      <c r="D100" s="33" t="s">
        <v>14</v>
      </c>
      <c r="E100" s="34" t="s">
        <v>464</v>
      </c>
      <c r="F100" s="2" t="s">
        <v>485</v>
      </c>
      <c r="G100" s="18" t="s">
        <v>486</v>
      </c>
      <c r="H100" s="3"/>
      <c r="I100" s="4" t="s">
        <v>462</v>
      </c>
      <c r="J100" s="6" t="s">
        <v>462</v>
      </c>
      <c r="K100" s="3"/>
    </row>
    <row r="101" spans="1:11" ht="16" hidden="1" thickBot="1">
      <c r="A101" s="25" t="str">
        <f t="shared" si="2"/>
        <v>鹿児島県：桑幡道長大弓製作所</v>
      </c>
      <c r="B101" s="35" t="s">
        <v>151</v>
      </c>
      <c r="C101" s="25" t="s">
        <v>113</v>
      </c>
      <c r="D101" s="36" t="s">
        <v>465</v>
      </c>
      <c r="E101" s="37" t="s">
        <v>14</v>
      </c>
      <c r="F101" s="35" t="s">
        <v>487</v>
      </c>
      <c r="G101" s="19" t="s">
        <v>488</v>
      </c>
      <c r="H101" s="25"/>
      <c r="I101" s="14" t="s">
        <v>463</v>
      </c>
      <c r="J101" s="42" t="s">
        <v>463</v>
      </c>
      <c r="K101" s="13"/>
    </row>
    <row r="102" spans="1:11" hidden="1">
      <c r="A102" s="55"/>
      <c r="B102" s="38"/>
      <c r="C102" s="26"/>
      <c r="D102" s="39"/>
      <c r="E102" s="40"/>
      <c r="F102" s="38"/>
      <c r="G102" s="20"/>
      <c r="H102" s="26"/>
      <c r="I102" s="41"/>
      <c r="J102" s="43"/>
      <c r="K102" s="3"/>
    </row>
    <row r="103" spans="1:11" hidden="1">
      <c r="A103" s="53"/>
      <c r="B103" s="2"/>
      <c r="C103" s="3"/>
      <c r="D103" s="33"/>
      <c r="E103" s="34"/>
      <c r="F103" s="2"/>
      <c r="G103" s="18"/>
      <c r="H103" s="3"/>
      <c r="I103" s="4"/>
      <c r="J103" s="6"/>
      <c r="K103" s="3"/>
    </row>
    <row r="104" spans="1:11" hidden="1">
      <c r="A104" s="53"/>
      <c r="B104" s="2"/>
      <c r="C104" s="3"/>
      <c r="D104" s="33"/>
      <c r="E104" s="34"/>
      <c r="F104" s="2"/>
      <c r="G104" s="18"/>
      <c r="H104" s="3"/>
      <c r="I104" s="4"/>
      <c r="J104" s="6"/>
      <c r="K104" s="3"/>
    </row>
    <row r="105" spans="1:11" hidden="1">
      <c r="A105" s="53"/>
      <c r="B105" s="2"/>
      <c r="C105" s="3"/>
      <c r="D105" s="33"/>
      <c r="E105" s="34"/>
      <c r="F105" s="2"/>
      <c r="G105" s="18"/>
      <c r="H105" s="3"/>
      <c r="I105" s="4"/>
      <c r="J105" s="6"/>
      <c r="K105" s="3"/>
    </row>
    <row r="106" spans="1:11" ht="16" hidden="1" thickBot="1">
      <c r="A106" s="54"/>
      <c r="B106" s="35"/>
      <c r="C106" s="25"/>
      <c r="D106" s="36"/>
      <c r="E106" s="37"/>
      <c r="F106" s="35"/>
      <c r="G106" s="19"/>
      <c r="H106" s="25"/>
      <c r="I106" s="14"/>
      <c r="J106" s="42"/>
      <c r="K106" s="13"/>
    </row>
  </sheetData>
  <sheetProtection algorithmName="SHA-512" hashValue="tJi4QWypSnH/XD/FHQmPN15hzA8859EkcnIelSkOXDcgL0sAN8imhq3uDzFoh5ClMToBgTyAT2Zn174GEWun5Q==" saltValue="4KG5/CLCWN/G7mM+H/PhuQ==" spinCount="100000" sheet="1" objects="1" scenarios="1" selectLockedCells="1" selectUnlockedCells="1"/>
  <phoneticPr fontId="1"/>
  <conditionalFormatting sqref="A3:A101">
    <cfRule type="containsText" dxfId="7" priority="1" operator="containsText" text="該当校なし">
      <formula>NOT(ISERROR(SEARCH("該当校なし",A3)))</formula>
    </cfRule>
  </conditionalFormatting>
  <conditionalFormatting sqref="E2:E106 G3:G43 C3:C106 H3:H106 J3:J106">
    <cfRule type="containsText" dxfId="6" priority="6" operator="containsText" text="該当校なし">
      <formula>NOT(ISERROR(SEARCH("該当校なし",C2)))</formula>
    </cfRule>
  </conditionalFormatting>
  <conditionalFormatting sqref="G45:G106">
    <cfRule type="containsText" dxfId="5" priority="7" operator="containsText" text="該当校なし">
      <formula>NOT(ISERROR(SEARCH("該当校なし",G45)))</formula>
    </cfRule>
  </conditionalFormatting>
  <conditionalFormatting sqref="G2:H2">
    <cfRule type="containsText" dxfId="4" priority="33" operator="containsText" text="該当校なし">
      <formula>NOT(ISERROR(SEARCH("該当校なし",G2)))</formula>
    </cfRule>
  </conditionalFormatting>
  <conditionalFormatting sqref="J2:K2">
    <cfRule type="containsText" dxfId="3" priority="27" operator="containsText" text="該当校なし">
      <formula>NOT(ISERROR(SEARCH("該当校なし",J2)))</formula>
    </cfRule>
  </conditionalFormatting>
  <dataValidations count="1">
    <dataValidation type="list" allowBlank="1" showInputMessage="1" showErrorMessage="1" sqref="L3:L4 L21:L32" xr:uid="{BF4FCA19-5E92-C447-9754-0C0D831B1366}">
      <formula1>"１行（一口）,２行（二口）"</formula1>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sheetPr>
  <dimension ref="A1:R6"/>
  <sheetViews>
    <sheetView showGridLines="0" workbookViewId="0">
      <selection activeCell="A3" sqref="A3:XFD5"/>
    </sheetView>
  </sheetViews>
  <sheetFormatPr baseColWidth="10" defaultColWidth="12.83203125" defaultRowHeight="16" customHeight="1"/>
  <cols>
    <col min="1" max="1" width="20" style="7" bestFit="1" customWidth="1"/>
    <col min="2" max="2" width="10.33203125" style="7" bestFit="1" customWidth="1"/>
    <col min="3" max="3" width="19" style="7" bestFit="1" customWidth="1"/>
    <col min="4" max="5" width="6.33203125" style="8" customWidth="1"/>
    <col min="6" max="6" width="14" style="7" bestFit="1" customWidth="1"/>
    <col min="7" max="7" width="42.33203125" style="7" customWidth="1"/>
    <col min="8" max="9" width="20" style="7" bestFit="1" customWidth="1"/>
    <col min="10" max="10" width="2.6640625" style="7" customWidth="1"/>
    <col min="11" max="13" width="31.83203125" style="7" customWidth="1"/>
    <col min="14" max="14" width="10.33203125" style="7" bestFit="1" customWidth="1"/>
    <col min="15" max="18" width="9.33203125" style="7" customWidth="1"/>
    <col min="19" max="16384" width="12.83203125" style="7"/>
  </cols>
  <sheetData>
    <row r="1" spans="1:18" ht="16" customHeight="1">
      <c r="B1" s="7" t="s">
        <v>492</v>
      </c>
    </row>
    <row r="3" spans="1:18" s="8" customFormat="1" ht="16" customHeight="1">
      <c r="A3" s="3" t="s">
        <v>15</v>
      </c>
      <c r="B3" s="4" t="s">
        <v>154</v>
      </c>
      <c r="C3" s="3" t="s">
        <v>15</v>
      </c>
      <c r="D3" s="76" t="s">
        <v>493</v>
      </c>
      <c r="E3" s="77"/>
      <c r="F3" s="3" t="s">
        <v>0</v>
      </c>
      <c r="G3" s="3" t="s">
        <v>1</v>
      </c>
      <c r="H3" s="3" t="s">
        <v>2</v>
      </c>
      <c r="I3" s="3" t="s">
        <v>3</v>
      </c>
      <c r="J3" s="7"/>
      <c r="K3" s="3" t="s">
        <v>521</v>
      </c>
      <c r="L3" s="3" t="s">
        <v>5</v>
      </c>
      <c r="M3" s="3" t="s">
        <v>520</v>
      </c>
      <c r="O3" s="4" t="s">
        <v>522</v>
      </c>
      <c r="P3" s="4" t="s">
        <v>523</v>
      </c>
      <c r="Q3" s="4" t="s">
        <v>524</v>
      </c>
      <c r="R3" s="4" t="s">
        <v>525</v>
      </c>
    </row>
    <row r="4" spans="1:18" ht="16" customHeight="1">
      <c r="A4" s="3" t="str">
        <f>IF(弓具店!A19="","",弓具店!A19)</f>
        <v/>
      </c>
      <c r="B4" s="4" t="str">
        <f>IF(A4="","",弓具店!B19)</f>
        <v/>
      </c>
      <c r="C4" s="3" t="str">
        <f>IF(A4="","",弓具店!C19)</f>
        <v/>
      </c>
      <c r="D4" s="6" t="str">
        <f>IF(A4="","",弓具店!D19)</f>
        <v/>
      </c>
      <c r="E4" s="34" t="str">
        <f>IF(A4="","",弓具店!E19)</f>
        <v/>
      </c>
      <c r="F4" s="3" t="str">
        <f>IF(A4="","",弓具店!F19)</f>
        <v/>
      </c>
      <c r="G4" s="3" t="str">
        <f>IF(協賛data!A4="","",弓具店!G19)</f>
        <v/>
      </c>
      <c r="H4" s="3" t="str">
        <f>IF(A4="","",弓具店!H19)</f>
        <v/>
      </c>
      <c r="I4" s="3" t="str">
        <f>IF(A4="","",弓具店!I19)</f>
        <v/>
      </c>
      <c r="K4" s="3" t="str">
        <f>IF(A4="","",弓具店!G29)</f>
        <v/>
      </c>
      <c r="L4" s="3" t="str">
        <f>IF(A4="","",弓具店!J19)</f>
        <v/>
      </c>
      <c r="M4" s="3" t="str">
        <f>IF(A4="","",弓具店!G39)</f>
        <v/>
      </c>
      <c r="O4" s="4" t="str">
        <f>IF(弓具店!$G$45=O3,"○","")</f>
        <v/>
      </c>
      <c r="P4" s="4" t="str">
        <f>IF(弓具店!$G$45=P3,"○","")</f>
        <v/>
      </c>
      <c r="Q4" s="4" t="str">
        <f>IF(弓具店!$G$45=Q3,"○","")</f>
        <v/>
      </c>
      <c r="R4" s="4" t="str">
        <f>IF(弓具店!$G$45=R3,"○","")</f>
        <v/>
      </c>
    </row>
    <row r="5" spans="1:18" ht="16" customHeight="1">
      <c r="D5" s="74" t="str">
        <f>IF(OR(弓具店!D21="",弓具店!C8&lt;&gt;"2行（二口）"),"",弓具店!D21)</f>
        <v/>
      </c>
      <c r="E5" s="78"/>
      <c r="F5" s="78"/>
      <c r="G5" s="78"/>
      <c r="H5" s="78"/>
      <c r="I5" s="75"/>
    </row>
    <row r="6" spans="1:18" ht="16" customHeight="1">
      <c r="O6" s="73" t="s">
        <v>526</v>
      </c>
      <c r="P6" s="73" t="s">
        <v>527</v>
      </c>
      <c r="Q6" s="73" t="s">
        <v>528</v>
      </c>
      <c r="R6" s="73" t="s">
        <v>529</v>
      </c>
    </row>
  </sheetData>
  <sheetProtection algorithmName="SHA-512" hashValue="oOIF23SK4Q74WqbKfS1D9gYgxs+3p4ZpS/uIEXnO8dY2OmO5/7kE42HYyk3Z6HrctJlHscY45v25cD5FWd6W/g==" saltValue="hcwJrrfDaSP8Rp3jYMu8Uw==" spinCount="100000" sheet="1" objects="1" scenarios="1"/>
  <phoneticPr fontId="1"/>
  <conditionalFormatting sqref="G3 I3 K3:M3">
    <cfRule type="containsText" dxfId="2" priority="11" operator="containsText" text="該当校なし">
      <formula>NOT(ISERROR(SEARCH("該当校なし",G3)))</formula>
    </cfRule>
  </conditionalFormatting>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弓具店</vt:lpstr>
      <vt:lpstr>弓具店一覧</vt:lpstr>
      <vt:lpstr>協賛data</vt:lpstr>
    </vt:vector>
  </TitlesOfParts>
  <Manager>佐々木　隆太</Manager>
  <Company>大成高等学校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加盟登録申請書</dc:title>
  <dc:subject/>
  <dc:creator>佐々木　隆太</dc:creator>
  <cp:keywords/>
  <dc:description/>
  <cp:lastModifiedBy>R.Sasaki</cp:lastModifiedBy>
  <cp:lastPrinted>2018-02-04T01:55:12Z</cp:lastPrinted>
  <dcterms:created xsi:type="dcterms:W3CDTF">2016-08-23T01:06:08Z</dcterms:created>
  <dcterms:modified xsi:type="dcterms:W3CDTF">2023-10-25T11:27:48Z</dcterms:modified>
  <cp:category>弓道</cp:category>
</cp:coreProperties>
</file>